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066365DE-023F-4639-9A4B-CD4FB86903A9}" xr6:coauthVersionLast="47" xr6:coauthVersionMax="47" xr10:uidLastSave="{00000000-0000-0000-0000-000000000000}"/>
  <bookViews>
    <workbookView xWindow="2460" yWindow="1095" windowWidth="26340" windowHeight="14505" firstSheet="4" activeTab="11" xr2:uid="{00000000-000D-0000-FFFF-FFFF00000000}"/>
  </bookViews>
  <sheets>
    <sheet name="январь 2021" sheetId="10" r:id="rId1"/>
    <sheet name="февраль 2021" sheetId="11" r:id="rId2"/>
    <sheet name="март 2021" sheetId="12" r:id="rId3"/>
    <sheet name="апрель 2021" sheetId="13" r:id="rId4"/>
    <sheet name="май 2021" sheetId="14" r:id="rId5"/>
    <sheet name="июнь 2021" sheetId="15" r:id="rId6"/>
    <sheet name="июль 2021" sheetId="16" r:id="rId7"/>
    <sheet name="август 2021" sheetId="17" r:id="rId8"/>
    <sheet name="сентябрь 2021" sheetId="18" r:id="rId9"/>
    <sheet name="октябрь 2021" sheetId="19" r:id="rId10"/>
    <sheet name="ноябрь 2021" sheetId="20" r:id="rId11"/>
    <sheet name="декабрь 2021" sheetId="21" r:id="rId12"/>
  </sheets>
  <definedNames>
    <definedName name="_xlnm._FilterDatabase" localSheetId="0" hidden="1">'январь 2021'!$A$13:$I$158</definedName>
    <definedName name="_xlnm.Print_Area" localSheetId="0">'январь 2021'!$A$1:$G$158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20" l="1"/>
  <c r="F90" i="20"/>
  <c r="F85" i="20"/>
  <c r="G157" i="20"/>
  <c r="G158" i="20"/>
  <c r="F67" i="20"/>
  <c r="F66" i="20"/>
  <c r="F64" i="20"/>
  <c r="F61" i="20"/>
  <c r="E156" i="20" l="1"/>
  <c r="F156" i="20"/>
  <c r="G156" i="20" s="1"/>
  <c r="G154" i="20"/>
  <c r="G153" i="20"/>
  <c r="F24" i="20"/>
  <c r="F113" i="20"/>
  <c r="F50" i="20"/>
  <c r="E29" i="20"/>
  <c r="F29" i="20"/>
  <c r="F56" i="20"/>
  <c r="F57" i="20"/>
  <c r="F55" i="20"/>
  <c r="G147" i="20"/>
  <c r="F131" i="20"/>
  <c r="G41" i="20"/>
  <c r="F45" i="20"/>
  <c r="F161" i="20" l="1"/>
  <c r="E161" i="20"/>
  <c r="G160" i="20"/>
  <c r="G159" i="20"/>
  <c r="G155" i="20"/>
  <c r="G152" i="20"/>
  <c r="G151" i="20"/>
  <c r="G150" i="20"/>
  <c r="G149" i="20"/>
  <c r="G148" i="20"/>
  <c r="G146" i="20"/>
  <c r="G145" i="20"/>
  <c r="G144" i="20"/>
  <c r="G143" i="20"/>
  <c r="G142" i="20"/>
  <c r="G141" i="20"/>
  <c r="G140" i="20"/>
  <c r="G139" i="20"/>
  <c r="G138" i="20"/>
  <c r="G137" i="20"/>
  <c r="G136" i="20"/>
  <c r="G135" i="20"/>
  <c r="G134" i="20"/>
  <c r="G133" i="20"/>
  <c r="G132" i="20"/>
  <c r="G131" i="20"/>
  <c r="G130" i="20"/>
  <c r="G129" i="20"/>
  <c r="G128" i="20"/>
  <c r="G127" i="20"/>
  <c r="G126" i="20"/>
  <c r="G125" i="20"/>
  <c r="G124" i="20"/>
  <c r="G123" i="20"/>
  <c r="G122" i="20"/>
  <c r="G121" i="20"/>
  <c r="G120" i="20"/>
  <c r="G119" i="20"/>
  <c r="G118" i="20"/>
  <c r="G117" i="20"/>
  <c r="G116" i="20"/>
  <c r="G115" i="20"/>
  <c r="G114" i="20"/>
  <c r="G113" i="20"/>
  <c r="G112" i="20"/>
  <c r="G111" i="20"/>
  <c r="G110" i="20"/>
  <c r="G109" i="20"/>
  <c r="G108" i="20"/>
  <c r="G107" i="20"/>
  <c r="G106" i="20"/>
  <c r="G105" i="20"/>
  <c r="G104" i="20"/>
  <c r="G103" i="20"/>
  <c r="G102" i="20"/>
  <c r="G101" i="20"/>
  <c r="G100" i="20"/>
  <c r="G99" i="20"/>
  <c r="G98" i="20"/>
  <c r="G97" i="20"/>
  <c r="G96" i="20"/>
  <c r="G95" i="20"/>
  <c r="G94" i="20"/>
  <c r="G93" i="20"/>
  <c r="G92" i="20"/>
  <c r="G91" i="20"/>
  <c r="G90" i="20"/>
  <c r="G89" i="20"/>
  <c r="G88" i="20"/>
  <c r="G87" i="20"/>
  <c r="G86" i="20"/>
  <c r="G85" i="20"/>
  <c r="G84" i="20"/>
  <c r="G83" i="20"/>
  <c r="G82" i="20"/>
  <c r="G81" i="20"/>
  <c r="G80" i="20"/>
  <c r="G79" i="20"/>
  <c r="G78" i="20"/>
  <c r="G77" i="20"/>
  <c r="G76" i="20"/>
  <c r="G75" i="20"/>
  <c r="G74" i="20"/>
  <c r="G73" i="20"/>
  <c r="G72" i="20"/>
  <c r="G71" i="20"/>
  <c r="G70" i="20"/>
  <c r="G69" i="20"/>
  <c r="G68" i="20"/>
  <c r="G67" i="20"/>
  <c r="G66" i="20"/>
  <c r="G65" i="20"/>
  <c r="G64" i="20"/>
  <c r="G63" i="20"/>
  <c r="G62" i="20"/>
  <c r="G61" i="20"/>
  <c r="G60" i="20"/>
  <c r="G59" i="20"/>
  <c r="G58" i="20"/>
  <c r="G57" i="20"/>
  <c r="G56" i="20"/>
  <c r="G55" i="20"/>
  <c r="G54" i="20"/>
  <c r="G53" i="20"/>
  <c r="G52" i="20"/>
  <c r="G51" i="20"/>
  <c r="G50" i="20"/>
  <c r="G49" i="20"/>
  <c r="G48" i="20"/>
  <c r="G47" i="20"/>
  <c r="G46" i="20"/>
  <c r="G45" i="20"/>
  <c r="G44" i="20"/>
  <c r="G43" i="20"/>
  <c r="G42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61" i="20" l="1"/>
  <c r="G157" i="21" l="1"/>
  <c r="G156" i="21"/>
  <c r="G155" i="21"/>
  <c r="G154" i="21"/>
  <c r="G153" i="21"/>
  <c r="F153" i="21"/>
  <c r="E153" i="21"/>
  <c r="E158" i="21" s="1"/>
  <c r="G152" i="21"/>
  <c r="G151" i="21"/>
  <c r="G150" i="21"/>
  <c r="G149" i="21"/>
  <c r="G148" i="21"/>
  <c r="G147" i="21"/>
  <c r="G146" i="21"/>
  <c r="G145" i="21"/>
  <c r="G144" i="21"/>
  <c r="G143" i="21"/>
  <c r="G142" i="21"/>
  <c r="G141" i="21"/>
  <c r="G140" i="21"/>
  <c r="G139" i="21"/>
  <c r="G138" i="21"/>
  <c r="G137" i="21"/>
  <c r="G136" i="21"/>
  <c r="G135" i="21"/>
  <c r="G134" i="21"/>
  <c r="G133" i="21"/>
  <c r="G132" i="21"/>
  <c r="G131" i="21"/>
  <c r="G130" i="21"/>
  <c r="G129" i="21"/>
  <c r="F129" i="21"/>
  <c r="G128" i="21"/>
  <c r="G127" i="21"/>
  <c r="G126" i="21"/>
  <c r="G125" i="21"/>
  <c r="G124" i="21"/>
  <c r="G123" i="21"/>
  <c r="G122" i="21"/>
  <c r="G121" i="21"/>
  <c r="G120" i="21"/>
  <c r="G119" i="21"/>
  <c r="G118" i="21"/>
  <c r="G117" i="21"/>
  <c r="G116" i="21"/>
  <c r="G115" i="21"/>
  <c r="G114" i="21"/>
  <c r="G113" i="21"/>
  <c r="G112" i="21"/>
  <c r="G111" i="21"/>
  <c r="F111" i="21"/>
  <c r="G110" i="21"/>
  <c r="G109" i="21"/>
  <c r="G108" i="21"/>
  <c r="G107" i="21"/>
  <c r="G106" i="21"/>
  <c r="G105" i="21"/>
  <c r="G104" i="21"/>
  <c r="G103" i="21"/>
  <c r="G102" i="21"/>
  <c r="G101" i="21"/>
  <c r="G100" i="21"/>
  <c r="G99" i="21"/>
  <c r="G98" i="21"/>
  <c r="G97" i="21"/>
  <c r="G96" i="21"/>
  <c r="G95" i="21"/>
  <c r="G94" i="21"/>
  <c r="G93" i="21"/>
  <c r="G92" i="21"/>
  <c r="G91" i="21"/>
  <c r="G90" i="21"/>
  <c r="G89" i="21"/>
  <c r="F89" i="21"/>
  <c r="G88" i="21"/>
  <c r="G87" i="21"/>
  <c r="G86" i="21"/>
  <c r="G85" i="21"/>
  <c r="G84" i="21"/>
  <c r="F84" i="21"/>
  <c r="G83" i="21"/>
  <c r="G82" i="21"/>
  <c r="G81" i="21"/>
  <c r="G80" i="21"/>
  <c r="G79" i="21"/>
  <c r="G78" i="21"/>
  <c r="G77" i="21"/>
  <c r="G76" i="21"/>
  <c r="G75" i="21"/>
  <c r="G74" i="21"/>
  <c r="G73" i="21"/>
  <c r="G72" i="21"/>
  <c r="G71" i="21"/>
  <c r="G70" i="21"/>
  <c r="G69" i="21"/>
  <c r="G68" i="21"/>
  <c r="G67" i="21"/>
  <c r="F67" i="21"/>
  <c r="G66" i="21"/>
  <c r="F66" i="21"/>
  <c r="G65" i="21"/>
  <c r="F64" i="21"/>
  <c r="G64" i="21" s="1"/>
  <c r="G63" i="21"/>
  <c r="G62" i="21"/>
  <c r="F62" i="21"/>
  <c r="G61" i="21"/>
  <c r="G60" i="21"/>
  <c r="G59" i="21"/>
  <c r="F58" i="21"/>
  <c r="G58" i="21" s="1"/>
  <c r="G57" i="21"/>
  <c r="G56" i="21"/>
  <c r="F56" i="21"/>
  <c r="G55" i="21"/>
  <c r="G54" i="21"/>
  <c r="G53" i="21"/>
  <c r="G52" i="21"/>
  <c r="G51" i="21"/>
  <c r="F51" i="21"/>
  <c r="G50" i="21"/>
  <c r="G49" i="21"/>
  <c r="G48" i="21"/>
  <c r="G47" i="21"/>
  <c r="G46" i="21"/>
  <c r="F45" i="21"/>
  <c r="G45" i="21" s="1"/>
  <c r="G44" i="21"/>
  <c r="G43" i="21"/>
  <c r="G42" i="21"/>
  <c r="G41" i="21"/>
  <c r="G40" i="21"/>
  <c r="G39" i="21"/>
  <c r="G38" i="21"/>
  <c r="G37" i="21"/>
  <c r="G36" i="21"/>
  <c r="F36" i="21"/>
  <c r="G35" i="21"/>
  <c r="G34" i="21"/>
  <c r="G33" i="21"/>
  <c r="G32" i="21"/>
  <c r="G31" i="21"/>
  <c r="G30" i="21"/>
  <c r="G29" i="21"/>
  <c r="F29" i="21"/>
  <c r="G28" i="21"/>
  <c r="G27" i="21"/>
  <c r="G26" i="21"/>
  <c r="G25" i="21"/>
  <c r="G24" i="21"/>
  <c r="F24" i="21"/>
  <c r="F158" i="21" s="1"/>
  <c r="G23" i="21"/>
  <c r="G22" i="21"/>
  <c r="G21" i="21"/>
  <c r="G20" i="21"/>
  <c r="G19" i="21"/>
  <c r="G18" i="21"/>
  <c r="G17" i="21"/>
  <c r="G16" i="21"/>
  <c r="G15" i="21"/>
  <c r="G158" i="21" l="1"/>
  <c r="F158" i="19" l="1"/>
  <c r="E158" i="19"/>
  <c r="G157" i="19"/>
  <c r="G156" i="19"/>
  <c r="G155" i="19"/>
  <c r="G154" i="19"/>
  <c r="G153" i="19"/>
  <c r="G152" i="19"/>
  <c r="G151" i="19"/>
  <c r="G150" i="19"/>
  <c r="G149" i="19"/>
  <c r="G148" i="19"/>
  <c r="G147" i="19"/>
  <c r="G146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3" i="19"/>
  <c r="G132" i="19"/>
  <c r="G131" i="19"/>
  <c r="G130" i="19"/>
  <c r="G129" i="19"/>
  <c r="G128" i="19"/>
  <c r="G127" i="19"/>
  <c r="G126" i="19"/>
  <c r="G125" i="19"/>
  <c r="G124" i="19"/>
  <c r="G123" i="19"/>
  <c r="G122" i="19"/>
  <c r="G121" i="19"/>
  <c r="G120" i="19"/>
  <c r="G119" i="19"/>
  <c r="G118" i="19"/>
  <c r="G117" i="19"/>
  <c r="G116" i="19"/>
  <c r="G115" i="19"/>
  <c r="G114" i="19"/>
  <c r="G113" i="19"/>
  <c r="G112" i="19"/>
  <c r="G111" i="19"/>
  <c r="G110" i="19"/>
  <c r="G109" i="19"/>
  <c r="G108" i="19"/>
  <c r="G107" i="19"/>
  <c r="G106" i="19"/>
  <c r="G105" i="19"/>
  <c r="G104" i="19"/>
  <c r="G103" i="19"/>
  <c r="G102" i="19"/>
  <c r="G101" i="19"/>
  <c r="G100" i="19"/>
  <c r="G99" i="19"/>
  <c r="G98" i="19"/>
  <c r="G97" i="19"/>
  <c r="G96" i="19"/>
  <c r="G95" i="19"/>
  <c r="G94" i="19"/>
  <c r="G93" i="19"/>
  <c r="G92" i="19"/>
  <c r="G91" i="19"/>
  <c r="G90" i="19"/>
  <c r="G89" i="19"/>
  <c r="G88" i="19"/>
  <c r="G87" i="19"/>
  <c r="G86" i="19"/>
  <c r="G85" i="19"/>
  <c r="G84" i="19"/>
  <c r="G83" i="19"/>
  <c r="G82" i="19"/>
  <c r="G81" i="19"/>
  <c r="G80" i="19"/>
  <c r="G79" i="19"/>
  <c r="G78" i="19"/>
  <c r="G77" i="19"/>
  <c r="G76" i="19"/>
  <c r="G75" i="19"/>
  <c r="G74" i="19"/>
  <c r="G73" i="19"/>
  <c r="G72" i="19"/>
  <c r="G71" i="19"/>
  <c r="G70" i="19"/>
  <c r="G69" i="19"/>
  <c r="G68" i="19"/>
  <c r="G67" i="19"/>
  <c r="G66" i="19"/>
  <c r="G65" i="19"/>
  <c r="G64" i="19"/>
  <c r="G63" i="19"/>
  <c r="G62" i="19"/>
  <c r="G61" i="19"/>
  <c r="G60" i="19"/>
  <c r="G59" i="19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58" i="19" s="1"/>
  <c r="F158" i="18" l="1"/>
  <c r="E158" i="18"/>
  <c r="G157" i="18"/>
  <c r="G156" i="18"/>
  <c r="G155" i="18"/>
  <c r="G154" i="18"/>
  <c r="G153" i="18"/>
  <c r="G152" i="18"/>
  <c r="G151" i="18"/>
  <c r="G150" i="18"/>
  <c r="G149" i="18"/>
  <c r="G148" i="18"/>
  <c r="G147" i="18"/>
  <c r="G146" i="18"/>
  <c r="G145" i="18"/>
  <c r="G144" i="18"/>
  <c r="G143" i="18"/>
  <c r="G142" i="18"/>
  <c r="G141" i="18"/>
  <c r="G140" i="18"/>
  <c r="G139" i="18"/>
  <c r="G138" i="18"/>
  <c r="G137" i="18"/>
  <c r="G136" i="18"/>
  <c r="G135" i="18"/>
  <c r="G134" i="18"/>
  <c r="G133" i="18"/>
  <c r="G132" i="18"/>
  <c r="G131" i="18"/>
  <c r="G130" i="18"/>
  <c r="G129" i="18"/>
  <c r="G128" i="18"/>
  <c r="G127" i="18"/>
  <c r="G126" i="18"/>
  <c r="G125" i="18"/>
  <c r="G124" i="18"/>
  <c r="G123" i="18"/>
  <c r="G122" i="18"/>
  <c r="G121" i="18"/>
  <c r="G120" i="18"/>
  <c r="G119" i="18"/>
  <c r="G118" i="18"/>
  <c r="G117" i="18"/>
  <c r="G116" i="18"/>
  <c r="G115" i="18"/>
  <c r="G114" i="18"/>
  <c r="G113" i="18"/>
  <c r="G112" i="18"/>
  <c r="G111" i="18"/>
  <c r="G110" i="18"/>
  <c r="G109" i="18"/>
  <c r="G108" i="18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58" i="18" s="1"/>
  <c r="F155" i="17"/>
  <c r="E155" i="17"/>
  <c r="G154" i="17"/>
  <c r="G153" i="17"/>
  <c r="G152" i="17"/>
  <c r="G151" i="17"/>
  <c r="G150" i="17"/>
  <c r="G149" i="17"/>
  <c r="G148" i="17"/>
  <c r="G147" i="17"/>
  <c r="G146" i="17"/>
  <c r="G145" i="17"/>
  <c r="G144" i="17"/>
  <c r="G143" i="17"/>
  <c r="G142" i="17"/>
  <c r="G141" i="17"/>
  <c r="G140" i="17"/>
  <c r="G139" i="17"/>
  <c r="G138" i="17"/>
  <c r="G137" i="17"/>
  <c r="G136" i="17"/>
  <c r="G135" i="17"/>
  <c r="G134" i="17"/>
  <c r="G133" i="17"/>
  <c r="G132" i="17"/>
  <c r="G131" i="17"/>
  <c r="G130" i="17"/>
  <c r="G129" i="17"/>
  <c r="G128" i="17"/>
  <c r="G127" i="17"/>
  <c r="G126" i="17"/>
  <c r="G125" i="17"/>
  <c r="G124" i="17"/>
  <c r="G123" i="17"/>
  <c r="G122" i="17"/>
  <c r="G121" i="17"/>
  <c r="G120" i="17"/>
  <c r="G119" i="17"/>
  <c r="G118" i="17"/>
  <c r="G117" i="17"/>
  <c r="G116" i="17"/>
  <c r="G115" i="17"/>
  <c r="G114" i="17"/>
  <c r="G113" i="17"/>
  <c r="G112" i="17"/>
  <c r="G111" i="17"/>
  <c r="G110" i="17"/>
  <c r="G109" i="17"/>
  <c r="G108" i="17"/>
  <c r="G107" i="17"/>
  <c r="G106" i="17"/>
  <c r="G105" i="17"/>
  <c r="G104" i="17"/>
  <c r="G103" i="17"/>
  <c r="G102" i="17"/>
  <c r="G101" i="17"/>
  <c r="G100" i="17"/>
  <c r="G99" i="17"/>
  <c r="G98" i="17"/>
  <c r="G97" i="17"/>
  <c r="G96" i="17"/>
  <c r="G95" i="17"/>
  <c r="G94" i="17"/>
  <c r="G93" i="17"/>
  <c r="G92" i="17"/>
  <c r="G91" i="17"/>
  <c r="G90" i="17"/>
  <c r="G89" i="17"/>
  <c r="G88" i="17"/>
  <c r="G87" i="17"/>
  <c r="G86" i="17"/>
  <c r="G85" i="17"/>
  <c r="G84" i="17"/>
  <c r="G83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55" i="17" s="1"/>
  <c r="F157" i="16" l="1"/>
  <c r="E157" i="16"/>
  <c r="G156" i="16"/>
  <c r="G155" i="16"/>
  <c r="G154" i="16"/>
  <c r="G153" i="16"/>
  <c r="G152" i="16"/>
  <c r="G151" i="16"/>
  <c r="G150" i="16"/>
  <c r="G149" i="16"/>
  <c r="G148" i="16"/>
  <c r="G147" i="16"/>
  <c r="G146" i="16"/>
  <c r="G145" i="16"/>
  <c r="G144" i="16"/>
  <c r="G143" i="16"/>
  <c r="G142" i="16"/>
  <c r="G141" i="16"/>
  <c r="G140" i="16"/>
  <c r="G139" i="16"/>
  <c r="G138" i="16"/>
  <c r="G137" i="16"/>
  <c r="G136" i="16"/>
  <c r="G135" i="16"/>
  <c r="G134" i="16"/>
  <c r="G133" i="16"/>
  <c r="G132" i="16"/>
  <c r="G131" i="16"/>
  <c r="G130" i="16"/>
  <c r="G129" i="16"/>
  <c r="G128" i="16"/>
  <c r="G127" i="16"/>
  <c r="G126" i="16"/>
  <c r="G125" i="16"/>
  <c r="G124" i="16"/>
  <c r="G123" i="16"/>
  <c r="G122" i="16"/>
  <c r="G121" i="16"/>
  <c r="G120" i="16"/>
  <c r="G119" i="16"/>
  <c r="G118" i="16"/>
  <c r="G117" i="16"/>
  <c r="G116" i="16"/>
  <c r="G115" i="16"/>
  <c r="G114" i="16"/>
  <c r="G113" i="16"/>
  <c r="G112" i="16"/>
  <c r="G111" i="16"/>
  <c r="G110" i="16"/>
  <c r="G109" i="16"/>
  <c r="G108" i="16"/>
  <c r="G107" i="16"/>
  <c r="G106" i="16"/>
  <c r="G105" i="16"/>
  <c r="G104" i="16"/>
  <c r="G103" i="16"/>
  <c r="G102" i="16"/>
  <c r="G101" i="16"/>
  <c r="G100" i="16"/>
  <c r="G99" i="16"/>
  <c r="G98" i="16"/>
  <c r="G97" i="16"/>
  <c r="G96" i="16"/>
  <c r="G95" i="16"/>
  <c r="G94" i="16"/>
  <c r="G93" i="16"/>
  <c r="G92" i="16"/>
  <c r="G91" i="16"/>
  <c r="G90" i="16"/>
  <c r="G89" i="16"/>
  <c r="G88" i="16"/>
  <c r="G87" i="16"/>
  <c r="G86" i="16"/>
  <c r="G85" i="16"/>
  <c r="G84" i="16"/>
  <c r="G83" i="16"/>
  <c r="G82" i="16"/>
  <c r="G81" i="16"/>
  <c r="G80" i="16"/>
  <c r="G79" i="16"/>
  <c r="G78" i="16"/>
  <c r="G77" i="16"/>
  <c r="G76" i="16"/>
  <c r="G75" i="16"/>
  <c r="G74" i="16"/>
  <c r="G73" i="16"/>
  <c r="G72" i="16"/>
  <c r="G71" i="16"/>
  <c r="G70" i="16"/>
  <c r="G69" i="16"/>
  <c r="G68" i="16"/>
  <c r="G67" i="16"/>
  <c r="G66" i="16"/>
  <c r="G65" i="16"/>
  <c r="G64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57" i="16" s="1"/>
  <c r="F159" i="15" l="1"/>
  <c r="E159" i="15"/>
  <c r="G158" i="15"/>
  <c r="G157" i="15"/>
  <c r="G156" i="15"/>
  <c r="G155" i="15"/>
  <c r="G154" i="15"/>
  <c r="G153" i="15"/>
  <c r="G152" i="15"/>
  <c r="G151" i="15"/>
  <c r="G150" i="15"/>
  <c r="G149" i="15"/>
  <c r="G148" i="15"/>
  <c r="G147" i="15"/>
  <c r="G146" i="15"/>
  <c r="G145" i="15"/>
  <c r="G144" i="15"/>
  <c r="G143" i="15"/>
  <c r="G142" i="15"/>
  <c r="G141" i="15"/>
  <c r="G140" i="15"/>
  <c r="G139" i="15"/>
  <c r="G138" i="15"/>
  <c r="G137" i="15"/>
  <c r="G136" i="15"/>
  <c r="G135" i="15"/>
  <c r="G134" i="15"/>
  <c r="G133" i="15"/>
  <c r="G132" i="15"/>
  <c r="G131" i="15"/>
  <c r="G130" i="15"/>
  <c r="G129" i="15"/>
  <c r="G128" i="15"/>
  <c r="G127" i="15"/>
  <c r="G126" i="15"/>
  <c r="G125" i="15"/>
  <c r="G124" i="15"/>
  <c r="G123" i="15"/>
  <c r="G122" i="15"/>
  <c r="G121" i="15"/>
  <c r="G120" i="15"/>
  <c r="G119" i="15"/>
  <c r="G118" i="15"/>
  <c r="G117" i="15"/>
  <c r="G116" i="15"/>
  <c r="G115" i="15"/>
  <c r="G114" i="15"/>
  <c r="G113" i="15"/>
  <c r="G112" i="15"/>
  <c r="G111" i="15"/>
  <c r="G110" i="15"/>
  <c r="G109" i="15"/>
  <c r="G108" i="15"/>
  <c r="G107" i="15"/>
  <c r="G106" i="15"/>
  <c r="G105" i="15"/>
  <c r="G104" i="15"/>
  <c r="G103" i="15"/>
  <c r="G102" i="15"/>
  <c r="G101" i="15"/>
  <c r="G100" i="15"/>
  <c r="G99" i="15"/>
  <c r="G98" i="15"/>
  <c r="G97" i="15"/>
  <c r="G96" i="15"/>
  <c r="G95" i="15"/>
  <c r="G94" i="15"/>
  <c r="G93" i="15"/>
  <c r="G92" i="15"/>
  <c r="G91" i="15"/>
  <c r="G90" i="15"/>
  <c r="G89" i="15"/>
  <c r="G88" i="15"/>
  <c r="G87" i="15"/>
  <c r="G86" i="15"/>
  <c r="G85" i="15"/>
  <c r="G84" i="15"/>
  <c r="G83" i="15"/>
  <c r="G82" i="15"/>
  <c r="G81" i="15"/>
  <c r="G80" i="15"/>
  <c r="G79" i="15"/>
  <c r="G78" i="15"/>
  <c r="G77" i="15"/>
  <c r="G76" i="15"/>
  <c r="G75" i="15"/>
  <c r="G74" i="15"/>
  <c r="G73" i="15"/>
  <c r="G72" i="15"/>
  <c r="G71" i="15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59" i="15" s="1"/>
  <c r="F160" i="14" l="1"/>
  <c r="E160" i="14"/>
  <c r="G159" i="14"/>
  <c r="G158" i="14"/>
  <c r="G157" i="14"/>
  <c r="G156" i="14"/>
  <c r="G155" i="14"/>
  <c r="G154" i="14"/>
  <c r="G153" i="14"/>
  <c r="G152" i="14"/>
  <c r="G151" i="14"/>
  <c r="G150" i="14"/>
  <c r="G149" i="14"/>
  <c r="G148" i="14"/>
  <c r="G147" i="14"/>
  <c r="G146" i="14"/>
  <c r="G145" i="14"/>
  <c r="G144" i="14"/>
  <c r="G143" i="14"/>
  <c r="G142" i="14"/>
  <c r="G141" i="14"/>
  <c r="G140" i="14"/>
  <c r="G139" i="14"/>
  <c r="G138" i="14"/>
  <c r="G137" i="14"/>
  <c r="G136" i="14"/>
  <c r="G135" i="14"/>
  <c r="G134" i="14"/>
  <c r="G133" i="14"/>
  <c r="G132" i="14"/>
  <c r="G131" i="14"/>
  <c r="G130" i="14"/>
  <c r="G129" i="14"/>
  <c r="G128" i="14"/>
  <c r="G127" i="14"/>
  <c r="G126" i="14"/>
  <c r="G125" i="14"/>
  <c r="G124" i="14"/>
  <c r="G123" i="14"/>
  <c r="G122" i="14"/>
  <c r="G121" i="14"/>
  <c r="G120" i="14"/>
  <c r="G119" i="14"/>
  <c r="G118" i="14"/>
  <c r="G117" i="14"/>
  <c r="G116" i="14"/>
  <c r="G115" i="14"/>
  <c r="G114" i="14"/>
  <c r="G113" i="14"/>
  <c r="G112" i="14"/>
  <c r="G111" i="14"/>
  <c r="G110" i="14"/>
  <c r="G109" i="14"/>
  <c r="G108" i="14"/>
  <c r="G107" i="14"/>
  <c r="G106" i="14"/>
  <c r="G105" i="14"/>
  <c r="G104" i="14"/>
  <c r="G103" i="14"/>
  <c r="G102" i="14"/>
  <c r="G101" i="14"/>
  <c r="G100" i="14"/>
  <c r="G99" i="14"/>
  <c r="G98" i="14"/>
  <c r="G97" i="14"/>
  <c r="G96" i="14"/>
  <c r="G95" i="14"/>
  <c r="G94" i="14"/>
  <c r="G93" i="14"/>
  <c r="G92" i="14"/>
  <c r="G91" i="14"/>
  <c r="G90" i="14"/>
  <c r="G89" i="14"/>
  <c r="G88" i="14"/>
  <c r="G87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60" i="14" s="1"/>
  <c r="F158" i="13" l="1"/>
  <c r="E158" i="13"/>
  <c r="G157" i="13"/>
  <c r="G156" i="13"/>
  <c r="G155" i="13"/>
  <c r="G154" i="13"/>
  <c r="G153" i="13"/>
  <c r="G152" i="13"/>
  <c r="G151" i="13"/>
  <c r="G150" i="13"/>
  <c r="G149" i="13"/>
  <c r="G148" i="13"/>
  <c r="G147" i="13"/>
  <c r="G146" i="13"/>
  <c r="G145" i="13"/>
  <c r="G144" i="13"/>
  <c r="G143" i="13"/>
  <c r="G142" i="13"/>
  <c r="G141" i="13"/>
  <c r="G140" i="13"/>
  <c r="G139" i="13"/>
  <c r="G138" i="13"/>
  <c r="G137" i="13"/>
  <c r="G136" i="13"/>
  <c r="G135" i="13"/>
  <c r="G134" i="13"/>
  <c r="G133" i="13"/>
  <c r="G132" i="13"/>
  <c r="G131" i="13"/>
  <c r="G130" i="13"/>
  <c r="G129" i="13"/>
  <c r="G128" i="13"/>
  <c r="G127" i="13"/>
  <c r="G126" i="13"/>
  <c r="G125" i="13"/>
  <c r="G124" i="13"/>
  <c r="G123" i="13"/>
  <c r="G122" i="13"/>
  <c r="G121" i="13"/>
  <c r="G120" i="13"/>
  <c r="G119" i="13"/>
  <c r="G118" i="13"/>
  <c r="G117" i="13"/>
  <c r="G116" i="13"/>
  <c r="G115" i="13"/>
  <c r="G114" i="13"/>
  <c r="G113" i="13"/>
  <c r="G112" i="13"/>
  <c r="G111" i="13"/>
  <c r="G110" i="13"/>
  <c r="G109" i="13"/>
  <c r="G108" i="13"/>
  <c r="G107" i="13"/>
  <c r="G106" i="13"/>
  <c r="G105" i="13"/>
  <c r="G104" i="13"/>
  <c r="G103" i="13"/>
  <c r="G102" i="13"/>
  <c r="G101" i="13"/>
  <c r="G100" i="13"/>
  <c r="G99" i="13"/>
  <c r="G98" i="13"/>
  <c r="G97" i="13"/>
  <c r="G96" i="13"/>
  <c r="G95" i="13"/>
  <c r="G94" i="13"/>
  <c r="G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58" i="13" s="1"/>
  <c r="F159" i="12" l="1"/>
  <c r="E159" i="12"/>
  <c r="G158" i="12"/>
  <c r="G157" i="12"/>
  <c r="G156" i="12"/>
  <c r="G155" i="12"/>
  <c r="G154" i="12"/>
  <c r="G153" i="12"/>
  <c r="G152" i="12"/>
  <c r="G151" i="12"/>
  <c r="G150" i="12"/>
  <c r="G149" i="12"/>
  <c r="G148" i="12"/>
  <c r="G147" i="12"/>
  <c r="G146" i="12"/>
  <c r="G145" i="12"/>
  <c r="G144" i="12"/>
  <c r="G143" i="12"/>
  <c r="G142" i="12"/>
  <c r="G141" i="12"/>
  <c r="G140" i="12"/>
  <c r="G139" i="12"/>
  <c r="G138" i="12"/>
  <c r="G137" i="12"/>
  <c r="G136" i="12"/>
  <c r="G135" i="12"/>
  <c r="G134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59" i="12" s="1"/>
  <c r="F161" i="11" l="1"/>
  <c r="E161" i="11"/>
  <c r="F160" i="11"/>
  <c r="E160" i="11"/>
  <c r="G159" i="11"/>
  <c r="G158" i="11"/>
  <c r="G157" i="11"/>
  <c r="G156" i="11"/>
  <c r="G155" i="11"/>
  <c r="G154" i="11"/>
  <c r="G153" i="11"/>
  <c r="G152" i="11"/>
  <c r="G151" i="11"/>
  <c r="G150" i="11"/>
  <c r="G149" i="11"/>
  <c r="G148" i="11"/>
  <c r="G147" i="11"/>
  <c r="G146" i="11"/>
  <c r="G145" i="11"/>
  <c r="G144" i="11"/>
  <c r="G143" i="11"/>
  <c r="G142" i="11"/>
  <c r="G141" i="11"/>
  <c r="G140" i="11"/>
  <c r="G139" i="11"/>
  <c r="G138" i="11"/>
  <c r="G137" i="11"/>
  <c r="G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G120" i="11"/>
  <c r="G119" i="11"/>
  <c r="G118" i="11"/>
  <c r="G117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60" i="11" s="1"/>
  <c r="G15" i="11"/>
  <c r="G154" i="10" l="1"/>
  <c r="G153" i="10"/>
  <c r="G152" i="10"/>
  <c r="G155" i="10" l="1"/>
  <c r="G149" i="10"/>
  <c r="G156" i="10"/>
  <c r="G151" i="10" l="1"/>
  <c r="G150" i="10" l="1"/>
  <c r="G148" i="10"/>
  <c r="G147" i="10"/>
  <c r="G145" i="10"/>
  <c r="G146" i="10"/>
  <c r="G144" i="10"/>
  <c r="I80" i="10" l="1"/>
  <c r="I143" i="10" l="1"/>
  <c r="G143" i="10"/>
  <c r="I157" i="10" l="1"/>
  <c r="I142" i="10"/>
  <c r="I141" i="10"/>
  <c r="I139" i="10"/>
  <c r="I136" i="10"/>
  <c r="I135" i="10"/>
  <c r="I134" i="10"/>
  <c r="I133" i="10"/>
  <c r="I132" i="10"/>
  <c r="I131" i="10"/>
  <c r="I130" i="10"/>
  <c r="I129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 l="1"/>
  <c r="I113" i="10"/>
  <c r="I112" i="10"/>
  <c r="I111" i="10" l="1"/>
  <c r="I110" i="10"/>
  <c r="I109" i="10"/>
  <c r="I108" i="10"/>
  <c r="I107" i="10"/>
  <c r="I106" i="10" l="1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 l="1"/>
  <c r="I86" i="10"/>
  <c r="I85" i="10" l="1"/>
  <c r="I84" i="10"/>
  <c r="I83" i="10"/>
  <c r="I82" i="10"/>
  <c r="I81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 l="1"/>
  <c r="I58" i="10"/>
  <c r="I57" i="10" l="1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 l="1"/>
  <c r="I17" i="10"/>
  <c r="I158" i="10" s="1"/>
  <c r="G142" i="10" l="1"/>
  <c r="G141" i="10"/>
  <c r="G140" i="10" l="1"/>
  <c r="G113" i="10"/>
  <c r="G139" i="10" l="1"/>
  <c r="G138" i="10"/>
  <c r="G137" i="10"/>
  <c r="G60" i="10" l="1"/>
  <c r="G42" i="10" l="1"/>
  <c r="G54" i="10" l="1"/>
  <c r="G49" i="10" l="1"/>
  <c r="G66" i="10"/>
  <c r="F158" i="10" l="1"/>
  <c r="E158" i="10"/>
  <c r="G136" i="10" l="1"/>
  <c r="G84" i="10"/>
  <c r="G135" i="10" l="1"/>
  <c r="G134" i="10" l="1"/>
  <c r="G133" i="10"/>
  <c r="G157" i="10" l="1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5" i="10"/>
  <c r="G64" i="10"/>
  <c r="G63" i="10"/>
  <c r="G62" i="10"/>
  <c r="G61" i="10"/>
  <c r="G59" i="10"/>
  <c r="G58" i="10"/>
  <c r="G57" i="10"/>
  <c r="G56" i="10"/>
  <c r="G55" i="10"/>
  <c r="G53" i="10"/>
  <c r="G52" i="10"/>
  <c r="G51" i="10"/>
  <c r="G50" i="10"/>
  <c r="G48" i="10"/>
  <c r="G47" i="10"/>
  <c r="G46" i="10"/>
  <c r="G45" i="10"/>
  <c r="G44" i="10"/>
  <c r="G43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58" i="10" l="1"/>
</calcChain>
</file>

<file path=xl/sharedStrings.xml><?xml version="1.0" encoding="utf-8"?>
<sst xmlns="http://schemas.openxmlformats.org/spreadsheetml/2006/main" count="5462" uniqueCount="207">
  <si>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</si>
  <si>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</si>
  <si>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</si>
  <si>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</si>
  <si>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Администрация Саккуловского сельского поселения</t>
  </si>
  <si>
    <t>Администрация Краснопольского сельского поселения</t>
  </si>
  <si>
    <t>МОУ Саккуловская средняя общеобразовательная школа</t>
  </si>
  <si>
    <t>МОУ Полетаевская средняя общеобразовательная школа</t>
  </si>
  <si>
    <t>МБУК "Межпоселенческое социально-культурное объединение"</t>
  </si>
  <si>
    <t>Полетаевский психоневрологический интернат</t>
  </si>
  <si>
    <t>МБУ "Социально-оздоровительный центр "УТЕС"</t>
  </si>
  <si>
    <t>Насирдинов Валижон Шомахмудович</t>
  </si>
  <si>
    <t>ГРС с-з  Россия</t>
  </si>
  <si>
    <t>Абдулин Сафаргалей Насипович ИП</t>
  </si>
  <si>
    <t>ГРС с-з Смолинский</t>
  </si>
  <si>
    <t>ГРС с-з Митрофановский</t>
  </si>
  <si>
    <t>Вектор ООО</t>
  </si>
  <si>
    <t>Герберсгаген Ольга Сергеевна (ООО "Аквазар")</t>
  </si>
  <si>
    <t>Гладков Виктор Михайлович</t>
  </si>
  <si>
    <t>Глушко Андрей Константинович ИП</t>
  </si>
  <si>
    <t>Голышев Игорь Владимирович ИП</t>
  </si>
  <si>
    <t>Гусев Григорий Павлович</t>
  </si>
  <si>
    <t>Дом-Универсал ООО</t>
  </si>
  <si>
    <t>Есаульское РТП ОАО</t>
  </si>
  <si>
    <t>Журавский Олег Владимирович ИП</t>
  </si>
  <si>
    <t>Зырянов Александр Михайлович</t>
  </si>
  <si>
    <t>Инжиниринговая компания Модернизация коммунальных систем  ООО</t>
  </si>
  <si>
    <t>ГРС с. Долгодеревенское</t>
  </si>
  <si>
    <t>Кондрашкин Олег Васильевич ИП</t>
  </si>
  <si>
    <t>Кременкульские коммунальные системы МУП</t>
  </si>
  <si>
    <t>Крестьянское хозяйство "Марс"</t>
  </si>
  <si>
    <t>Макс ООО</t>
  </si>
  <si>
    <t xml:space="preserve">Махалля – мечеть  № 1221 д. Султаева </t>
  </si>
  <si>
    <t>Мигачев Евгений Львович</t>
  </si>
  <si>
    <t>НАШ СТАНДАРТ Производственно-коммерческая компания  ООО</t>
  </si>
  <si>
    <t>Овчинников Николай Николаевич ИП</t>
  </si>
  <si>
    <t>Острожнов Сергей Викторович ИП</t>
  </si>
  <si>
    <t>Пельвар МПК ООО</t>
  </si>
  <si>
    <t>ФЛ Петрова Елена Леонидовна</t>
  </si>
  <si>
    <t>Племзавод «Россия» ОАО</t>
  </si>
  <si>
    <t>Равис-птицефабрика Сосновская ООО</t>
  </si>
  <si>
    <t>Родник НПК ООО</t>
  </si>
  <si>
    <t>ГРС с-з Опытный</t>
  </si>
  <si>
    <t>СИМВОЛ ПКФ ООО</t>
  </si>
  <si>
    <t>Скала ООО</t>
  </si>
  <si>
    <t>СНТ «Лесное»</t>
  </si>
  <si>
    <t>ФЛ Солодков Сергей Викторович</t>
  </si>
  <si>
    <t>Сосновское ПРСД ОГУП</t>
  </si>
  <si>
    <t>Теченское ЖКХ ООО</t>
  </si>
  <si>
    <t>Уралмостострой ЗАО</t>
  </si>
  <si>
    <t>Уральский родник Компания ООО</t>
  </si>
  <si>
    <t xml:space="preserve">Храм Похвала Пресвятой Богородицы п. Полетаево </t>
  </si>
  <si>
    <t>Хрустайм ФЭП ООО</t>
  </si>
  <si>
    <t>Центр ООО</t>
  </si>
  <si>
    <t>Циликов Владимир Александрович ИП</t>
  </si>
  <si>
    <t>Челябинский плодовоягодный питомник ООО</t>
  </si>
  <si>
    <t>Шемендина Светлана Ивановна</t>
  </si>
  <si>
    <t>Южуралпласт ООО</t>
  </si>
  <si>
    <t>Эффективная теплоэнергетика ООО</t>
  </si>
  <si>
    <r>
      <t xml:space="preserve">   </t>
    </r>
    <r>
      <rPr>
        <b/>
        <i/>
        <sz val="10"/>
        <rFont val="Times New Roman"/>
        <family val="1"/>
        <charset val="204"/>
      </rPr>
      <t xml:space="preserve">ГРС п/ф Промышленная     </t>
    </r>
    <r>
      <rPr>
        <sz val="10"/>
        <rFont val="Times New Roman"/>
        <family val="1"/>
        <charset val="204"/>
      </rPr>
      <t xml:space="preserve">          </t>
    </r>
  </si>
  <si>
    <r>
      <t xml:space="preserve">  </t>
    </r>
    <r>
      <rPr>
        <b/>
        <i/>
        <sz val="10"/>
        <rFont val="Times New Roman"/>
        <family val="1"/>
        <charset val="204"/>
      </rPr>
      <t>ГРС с-з Муслюмовский</t>
    </r>
  </si>
  <si>
    <r>
      <t xml:space="preserve"> </t>
    </r>
    <r>
      <rPr>
        <b/>
        <i/>
        <sz val="10"/>
        <rFont val="Times New Roman"/>
        <family val="1"/>
        <charset val="204"/>
      </rPr>
      <t xml:space="preserve">ГРС п/ф Промышленная     </t>
    </r>
    <r>
      <rPr>
        <sz val="10"/>
        <rFont val="Times New Roman"/>
        <family val="1"/>
        <charset val="204"/>
      </rPr>
      <t xml:space="preserve">          </t>
    </r>
  </si>
  <si>
    <t>ГРС с-з Муслюмовский</t>
  </si>
  <si>
    <t>Глинкин Максим Александрович</t>
  </si>
  <si>
    <t>Хлестов Иван Александрович</t>
  </si>
  <si>
    <t>Мельница ООО</t>
  </si>
  <si>
    <t>Нива ООО</t>
  </si>
  <si>
    <t>ООО "КН-Сервис"</t>
  </si>
  <si>
    <t xml:space="preserve">Рябушева Дальмира Вахитовна </t>
  </si>
  <si>
    <t>Латыш Анатолий Евгеньевич</t>
  </si>
  <si>
    <t>Малышева Юлия Владимировна</t>
  </si>
  <si>
    <t>Токарев Василий Федорович</t>
  </si>
  <si>
    <t>Шалдина Олеся Вячеславовна</t>
  </si>
  <si>
    <t>Савушкин Игорь Николаевич</t>
  </si>
  <si>
    <r>
      <rPr>
        <b/>
        <i/>
        <sz val="10"/>
        <rFont val="Times New Roman"/>
        <family val="1"/>
        <charset val="204"/>
      </rPr>
      <t xml:space="preserve">ГРС п/ф Промышленная     </t>
    </r>
    <r>
      <rPr>
        <sz val="10"/>
        <rFont val="Times New Roman"/>
        <family val="1"/>
        <charset val="204"/>
      </rPr>
      <t xml:space="preserve">          </t>
    </r>
  </si>
  <si>
    <t>Тонкушин Евлампий Федорович</t>
  </si>
  <si>
    <t>Челябинскгражданстрой СК ООО</t>
  </si>
  <si>
    <t>Краснопольский рынок УК</t>
  </si>
  <si>
    <t>Ахметова Рания Хамитовна</t>
  </si>
  <si>
    <t>Бионит ООО</t>
  </si>
  <si>
    <t xml:space="preserve">ООО ИК "Западный берег" </t>
  </si>
  <si>
    <t>ООО УК "Заречный"</t>
  </si>
  <si>
    <t>Метелькова   Эльза  Батырхановна</t>
  </si>
  <si>
    <t>Суханова Наталья Михайловна</t>
  </si>
  <si>
    <t>Самсонова Марина Ивановна</t>
  </si>
  <si>
    <t>ООО "Теплосервис"</t>
  </si>
  <si>
    <t>Уфимцева  Александра Владимировна</t>
  </si>
  <si>
    <t>ООО "Компас"</t>
  </si>
  <si>
    <t>Вырышев Игорь Николаевич</t>
  </si>
  <si>
    <t>Русбио ООО</t>
  </si>
  <si>
    <t>ГРС -2</t>
  </si>
  <si>
    <t>ИП Сулян М. С.</t>
  </si>
  <si>
    <t>Боргарт Светлана Миннижановна</t>
  </si>
  <si>
    <t>Конюхова Анастасия Евгеньевна</t>
  </si>
  <si>
    <t>Администрация Теченского сельского поселения</t>
  </si>
  <si>
    <t>АО Челябоблкоммунэнерго</t>
  </si>
  <si>
    <t>ПАО ЧЦЗ</t>
  </si>
  <si>
    <t>Модуль +</t>
  </si>
  <si>
    <t>Азаркевич Виктор Борисович</t>
  </si>
  <si>
    <t>ИН Парк Челябинск</t>
  </si>
  <si>
    <t>ГРС-3</t>
  </si>
  <si>
    <t>Валеев Борис Юрьевич</t>
  </si>
  <si>
    <t>Фадеенкова Дарья Геннадиевна</t>
  </si>
  <si>
    <t>Шефер Андрей Андреевич</t>
  </si>
  <si>
    <t>Мизина Оксана Сергеевна</t>
  </si>
  <si>
    <t>Бондырев Александр Валерьевич</t>
  </si>
  <si>
    <t>Юдинкова Роза Викторовна</t>
  </si>
  <si>
    <t>Гертман Андрей Васильевич</t>
  </si>
  <si>
    <t>"Теплый дом" ООО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</si>
  <si>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</si>
  <si>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</si>
  <si>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газопотребления/транзит</t>
  </si>
  <si>
    <t xml:space="preserve">Свободная мощность газораспреде-лительной сети, млн. куб. м </t>
  </si>
  <si>
    <t>транзит</t>
  </si>
  <si>
    <t>ООО НОВАТЭК-Челябинск</t>
  </si>
  <si>
    <t>Новикова Ирина Вячеславовна</t>
  </si>
  <si>
    <t>ШОКОЛАД ООО</t>
  </si>
  <si>
    <t>ГРС-2</t>
  </si>
  <si>
    <t>ООО "ТРАНССТРОЙСЕРВИС"</t>
  </si>
  <si>
    <t>Меркурьева Татьяна Алексеевна</t>
  </si>
  <si>
    <t>Ехлакова Юлия Михайловна ИП</t>
  </si>
  <si>
    <t>Матросов Валерий Валентинович</t>
  </si>
  <si>
    <t>Ахметжанова Фатима Рахимьяновна</t>
  </si>
  <si>
    <t>ООО "База Высоковольтная"</t>
  </si>
  <si>
    <t>ИП Валетова Зайтуна Борисовна</t>
  </si>
  <si>
    <t>Гербст Александр Валерьевич</t>
  </si>
  <si>
    <t>МИР ЗЕЛЕНИ</t>
  </si>
  <si>
    <t>ФЕДОРОВА Татьяна Хамидовна ИП</t>
  </si>
  <si>
    <t>Башлыкова Марина Константиновна</t>
  </si>
  <si>
    <t>Храм Сошествия Святого Духа                              п. Есаулка</t>
  </si>
  <si>
    <t>Пушкаренко Сергей Владимирович</t>
  </si>
  <si>
    <t>ООО "Дом-Сервис"</t>
  </si>
  <si>
    <t>Районная больница с. Долгодеревенское, ГБУЗ</t>
  </si>
  <si>
    <t>Валиуллина Эльмира Нурулловна</t>
  </si>
  <si>
    <t>Информация о наличии (отсутствии) технической возможности доступа к регулируемым услугам</t>
  </si>
  <si>
    <t>по транспортировке газа по газораспределительным сетям ООО "Классик"</t>
  </si>
  <si>
    <t>Приложение № 4</t>
  </si>
  <si>
    <t>Форма 6</t>
  </si>
  <si>
    <t>от ______ № ____</t>
  </si>
  <si>
    <t>Велл-Ком ООО</t>
  </si>
  <si>
    <t>Доколин Олег Павлович</t>
  </si>
  <si>
    <t>Мещанин Алексей Александрович</t>
  </si>
  <si>
    <t>АО "Челябинское авиапредприятие"</t>
  </si>
  <si>
    <t>Уральская целлюлоза ООО</t>
  </si>
  <si>
    <t>Дудин Сергей Михайлович</t>
  </si>
  <si>
    <t>Поляков Геннадий Алексеевич</t>
  </si>
  <si>
    <t>МУП ЖКХ Солнечный</t>
  </si>
  <si>
    <t>Бекишева Галина Ильинична</t>
  </si>
  <si>
    <t>Рулев Олег Евгеньевич</t>
  </si>
  <si>
    <t>Зайцев Артем Александрович</t>
  </si>
  <si>
    <t>Бояшов Евгений Анатольевич</t>
  </si>
  <si>
    <t>АО "Втор-Ком"</t>
  </si>
  <si>
    <t>факт за 3 года</t>
  </si>
  <si>
    <t>план</t>
  </si>
  <si>
    <t>факт</t>
  </si>
  <si>
    <t>план новатэк</t>
  </si>
  <si>
    <t>ООО "Южно-Уральская птица"</t>
  </si>
  <si>
    <t>Болдов Марк Юрьевич</t>
  </si>
  <si>
    <t>АО  "ЮУ КЖСИ"</t>
  </si>
  <si>
    <t>ООО "Терема"</t>
  </si>
  <si>
    <t>ГРС Солнечная долина</t>
  </si>
  <si>
    <t>Манукян Арусяк Аветиковна</t>
  </si>
  <si>
    <t>ГРС Красное Поле</t>
  </si>
  <si>
    <t>ГРС  Красное Поле</t>
  </si>
  <si>
    <t>за  январь  2021г.</t>
  </si>
  <si>
    <t>ГРС "Красное Поле"</t>
  </si>
  <si>
    <t>СНТ  "КАСАРГИ"</t>
  </si>
  <si>
    <t>ООО "Эффективные технологии"</t>
  </si>
  <si>
    <t>Никулин Сергей Валерьевич</t>
  </si>
  <si>
    <t>Гром Валерий Михайлович</t>
  </si>
  <si>
    <t>за  февраль  2021г.</t>
  </si>
  <si>
    <t>Восход ТГК ООО</t>
  </si>
  <si>
    <t>ГРС с-з Россия</t>
  </si>
  <si>
    <t>Чистяков Леонид Алексеевич</t>
  </si>
  <si>
    <t>ООО "Новая Уральская компания"</t>
  </si>
  <si>
    <t>ГРС Митрофановский</t>
  </si>
  <si>
    <t>СНТ "Касарги"</t>
  </si>
  <si>
    <t>за  март  2021г.</t>
  </si>
  <si>
    <t>Районная больница с. Долгодеревенское, ГБУЗ (Красное Поле)</t>
  </si>
  <si>
    <t>Районная больница с. Долгодеревенское, ГБУЗ (Теченский)</t>
  </si>
  <si>
    <t>Климова Наталья Андреевна</t>
  </si>
  <si>
    <t>за  апрель  2021г.</t>
  </si>
  <si>
    <t>Эффективные технологии</t>
  </si>
  <si>
    <t>Новая Уральская Компания</t>
  </si>
  <si>
    <t>ООО "СПЕЦМАШ"</t>
  </si>
  <si>
    <t>за  май  2021г.</t>
  </si>
  <si>
    <t>Новая Уральская компания</t>
  </si>
  <si>
    <t>ООО "Спецмаш"</t>
  </si>
  <si>
    <t>за  июнь  2021г.</t>
  </si>
  <si>
    <t>Эффективные технологии ООО</t>
  </si>
  <si>
    <t>Мамажанов Равшанбек Исмаилжонович</t>
  </si>
  <si>
    <t>Антропов Анатолий Иванович</t>
  </si>
  <si>
    <t>за  июль  2021г.</t>
  </si>
  <si>
    <t>ГРС Муслюмовская</t>
  </si>
  <si>
    <t>Антропоа Анатолий Иванович</t>
  </si>
  <si>
    <t>за  август  2021г.</t>
  </si>
  <si>
    <t>"Эффективные технологии"ООО</t>
  </si>
  <si>
    <t>ООО "Новаая Уральская Компания"</t>
  </si>
  <si>
    <t>за  сентябрь  2021г.</t>
  </si>
  <si>
    <t>ООО "Газкомсервис"</t>
  </si>
  <si>
    <t>за  октябрь  2021г.</t>
  </si>
  <si>
    <t>ООО "УРТИ"</t>
  </si>
  <si>
    <t>ООО "ГАЗКОМСЕРВИС"</t>
  </si>
  <si>
    <t>Снежинский ЗСЭМ ООО</t>
  </si>
  <si>
    <t>за  декабрь  2021г.</t>
  </si>
  <si>
    <t>Сидоренко Екатерина Валерьевна</t>
  </si>
  <si>
    <t>за ноябрь 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</si>
</sst>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#,##0.000000"/>
  </numFmts>
  <fonts count="2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sz val="8"/>
      <name val="Arial"/>
      <family val="2"/>
      <charset val="1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Arial"/>
      <family val="2"/>
    </font>
    <font>
      <sz val="10"/>
      <color theme="3" tint="0.39997558519241921"/>
      <name val="Times New Roman"/>
      <family val="1"/>
      <charset val="204"/>
    </font>
    <font>
      <sz val="8"/>
      <color rgb="FFFF0000"/>
      <name val="Arial"/>
      <family val="2"/>
      <charset val="204"/>
    </font>
    <font>
      <sz val="8"/>
      <color rgb="FF00B0F0"/>
      <name val="Arial"/>
      <family val="2"/>
      <charset val="204"/>
    </font>
    <font>
      <sz val="8"/>
      <color rgb="FF0070C0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70C0"/>
      <name val="Arial"/>
      <family val="2"/>
      <charset val="204"/>
    </font>
    <font>
      <sz val="10"/>
      <name val="Arial"/>
      <family val="2"/>
      <charset val="204"/>
    </font>
    <font>
      <sz val="10"/>
      <color rgb="FF00B0F0"/>
      <name val="Arial"/>
      <family val="2"/>
      <charset val="204"/>
    </font>
    <font>
      <sz val="10"/>
      <color rgb="FF00B0F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10" fillId="0" borderId="0"/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2" borderId="2" xfId="1" applyNumberFormat="1" applyFont="1" applyFill="1" applyBorder="1" applyAlignment="1">
      <alignment horizontal="left" vertical="center" wrapText="1"/>
    </xf>
    <xf numFmtId="0" fontId="5" fillId="2" borderId="1" xfId="1" applyNumberFormat="1" applyFont="1" applyFill="1" applyBorder="1" applyAlignment="1">
      <alignment horizontal="left" vertical="center" wrapText="1"/>
    </xf>
    <xf numFmtId="164" fontId="5" fillId="2" borderId="1" xfId="3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left" vertical="center" wrapText="1"/>
    </xf>
    <xf numFmtId="0" fontId="6" fillId="2" borderId="1" xfId="1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2" xfId="1" applyNumberFormat="1" applyFont="1" applyFill="1" applyBorder="1" applyAlignment="1">
      <alignment horizontal="left" vertical="center" wrapText="1"/>
    </xf>
    <xf numFmtId="0" fontId="5" fillId="2" borderId="3" xfId="2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164" fontId="1" fillId="0" borderId="0" xfId="0" applyNumberFormat="1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0" fontId="6" fillId="2" borderId="1" xfId="1" applyNumberFormat="1" applyFont="1" applyFill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2" borderId="1" xfId="4" applyNumberFormat="1" applyFont="1" applyFill="1" applyBorder="1" applyAlignment="1">
      <alignment horizontal="center" vertical="center"/>
    </xf>
    <xf numFmtId="0" fontId="6" fillId="2" borderId="7" xfId="1" applyNumberFormat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1" fontId="11" fillId="2" borderId="1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left" vertical="center"/>
    </xf>
    <xf numFmtId="164" fontId="12" fillId="0" borderId="0" xfId="0" applyNumberFormat="1" applyFont="1" applyAlignment="1">
      <alignment vertical="center"/>
    </xf>
    <xf numFmtId="164" fontId="13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164" fontId="15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164" fontId="7" fillId="0" borderId="0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/>
    <xf numFmtId="0" fontId="7" fillId="2" borderId="5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2" borderId="3" xfId="2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5" fillId="2" borderId="0" xfId="0" applyNumberFormat="1" applyFont="1" applyFill="1" applyAlignment="1">
      <alignment horizontal="left" vertical="center" wrapText="1"/>
    </xf>
    <xf numFmtId="165" fontId="1" fillId="0" borderId="0" xfId="0" applyNumberFormat="1" applyFont="1" applyAlignment="1">
      <alignment vertical="center"/>
    </xf>
    <xf numFmtId="0" fontId="5" fillId="2" borderId="1" xfId="1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1" xfId="4" applyNumberFormat="1" applyFont="1" applyFill="1" applyBorder="1" applyAlignment="1">
      <alignment horizontal="center" vertical="center"/>
    </xf>
    <xf numFmtId="164" fontId="7" fillId="2" borderId="1" xfId="3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165" fontId="12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center" vertical="center"/>
    </xf>
    <xf numFmtId="0" fontId="7" fillId="0" borderId="1" xfId="0" applyFont="1" applyBorder="1"/>
    <xf numFmtId="165" fontId="14" fillId="0" borderId="0" xfId="0" applyNumberFormat="1" applyFont="1" applyAlignment="1">
      <alignment vertical="center"/>
    </xf>
    <xf numFmtId="165" fontId="15" fillId="0" borderId="0" xfId="0" applyNumberFormat="1" applyFont="1" applyAlignment="1">
      <alignment vertical="center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164" fontId="7" fillId="0" borderId="0" xfId="0" applyNumberFormat="1" applyFont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5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2" borderId="7" xfId="1" applyFont="1" applyFill="1" applyBorder="1" applyAlignment="1">
      <alignment horizontal="left" vertical="center" wrapText="1"/>
    </xf>
    <xf numFmtId="0" fontId="9" fillId="0" borderId="1" xfId="0" applyFont="1" applyBorder="1"/>
    <xf numFmtId="0" fontId="16" fillId="0" borderId="0" xfId="0" applyFont="1" applyAlignment="1">
      <alignment vertical="center"/>
    </xf>
    <xf numFmtId="165" fontId="16" fillId="0" borderId="0" xfId="0" applyNumberFormat="1" applyFont="1" applyAlignment="1">
      <alignment vertical="center"/>
    </xf>
    <xf numFmtId="164" fontId="16" fillId="0" borderId="0" xfId="0" applyNumberFormat="1" applyFont="1" applyAlignment="1">
      <alignment vertical="center"/>
    </xf>
    <xf numFmtId="164" fontId="17" fillId="0" borderId="0" xfId="0" applyNumberFormat="1" applyFont="1" applyAlignment="1">
      <alignment vertical="center"/>
    </xf>
    <xf numFmtId="164" fontId="18" fillId="0" borderId="0" xfId="0" applyNumberFormat="1" applyFont="1" applyAlignment="1">
      <alignment vertical="center"/>
    </xf>
    <xf numFmtId="164" fontId="19" fillId="0" borderId="0" xfId="0" applyNumberFormat="1" applyFont="1" applyAlignment="1">
      <alignment vertical="center"/>
    </xf>
    <xf numFmtId="164" fontId="20" fillId="0" borderId="0" xfId="0" applyNumberFormat="1" applyFont="1" applyAlignment="1">
      <alignment vertical="center"/>
    </xf>
    <xf numFmtId="164" fontId="21" fillId="0" borderId="0" xfId="0" applyNumberFormat="1" applyFont="1" applyAlignment="1">
      <alignment horizontal="center" vertical="center"/>
    </xf>
    <xf numFmtId="165" fontId="17" fillId="0" borderId="0" xfId="0" applyNumberFormat="1" applyFont="1" applyAlignment="1">
      <alignment vertical="center"/>
    </xf>
    <xf numFmtId="165" fontId="20" fillId="0" borderId="0" xfId="0" applyNumberFormat="1" applyFont="1" applyAlignment="1">
      <alignment vertical="center"/>
    </xf>
    <xf numFmtId="165" fontId="19" fillId="0" borderId="0" xfId="0" applyNumberFormat="1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5">
    <cellStyle name="Обычный" xfId="0" builtinId="0"/>
    <cellStyle name="Обычный_№ 2" xfId="2" xr:uid="{00000000-0005-0000-0000-000001000000}"/>
    <cellStyle name="Обычный_TDSheet" xfId="4" xr:uid="{AE247EAA-FB9E-4704-BBFE-5F7495E86ED2}"/>
    <cellStyle name="Обычный_Лист1" xfId="1" xr:uid="{00000000-0005-0000-0000-000002000000}"/>
    <cellStyle name="Обычный_Приложение 2б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B15A4-74EE-4333-851B-25E187EA8CCB}">
  <dimension ref="A1:BJ319"/>
  <sheetViews>
    <sheetView workbookViewId="0">
      <selection sqref="A1:G158"/>
    </sheetView>
  </sheetViews>
  <sheetFormatPr defaultRowHeight="11.25" x14ac:dyDescent="0.25"/>
  <cols>
    <col min="1" max="1" width="20.7109375" style="1" customWidth="1"/>
    <col min="2" max="2" width="21" style="1" customWidth="1"/>
    <col min="3" max="3" width="28.140625" style="1" customWidth="1"/>
    <col min="4" max="4" width="9.7109375" style="1" customWidth="1"/>
    <col min="5" max="5" width="12" style="1" customWidth="1"/>
    <col min="6" max="6" width="13.7109375" style="1" customWidth="1"/>
    <col min="7" max="7" width="13.28515625" style="1" customWidth="1"/>
    <col min="8" max="8" width="7" style="1" hidden="1" customWidth="1"/>
    <col min="9" max="9" width="0" style="1" hidden="1" customWidth="1"/>
    <col min="10" max="254" width="9" style="1"/>
    <col min="255" max="255" width="4.140625" style="1" customWidth="1"/>
    <col min="256" max="256" width="25" style="1" customWidth="1"/>
    <col min="257" max="257" width="17.5703125" style="1" customWidth="1"/>
    <col min="258" max="258" width="17.7109375" style="1" customWidth="1"/>
    <col min="259" max="259" width="17" style="1" customWidth="1"/>
    <col min="260" max="260" width="16.42578125" style="1" customWidth="1"/>
    <col min="261" max="261" width="23" style="1" customWidth="1"/>
    <col min="262" max="262" width="13.42578125" style="1" customWidth="1"/>
    <col min="263" max="263" width="13.7109375" style="1" customWidth="1"/>
    <col min="264" max="264" width="23" style="1" customWidth="1"/>
    <col min="265" max="510" width="9" style="1"/>
    <col min="511" max="511" width="4.140625" style="1" customWidth="1"/>
    <col min="512" max="512" width="25" style="1" customWidth="1"/>
    <col min="513" max="513" width="17.5703125" style="1" customWidth="1"/>
    <col min="514" max="514" width="17.7109375" style="1" customWidth="1"/>
    <col min="515" max="515" width="17" style="1" customWidth="1"/>
    <col min="516" max="516" width="16.42578125" style="1" customWidth="1"/>
    <col min="517" max="517" width="23" style="1" customWidth="1"/>
    <col min="518" max="518" width="13.42578125" style="1" customWidth="1"/>
    <col min="519" max="519" width="13.7109375" style="1" customWidth="1"/>
    <col min="520" max="520" width="23" style="1" customWidth="1"/>
    <col min="521" max="766" width="9" style="1"/>
    <col min="767" max="767" width="4.140625" style="1" customWidth="1"/>
    <col min="768" max="768" width="25" style="1" customWidth="1"/>
    <col min="769" max="769" width="17.5703125" style="1" customWidth="1"/>
    <col min="770" max="770" width="17.7109375" style="1" customWidth="1"/>
    <col min="771" max="771" width="17" style="1" customWidth="1"/>
    <col min="772" max="772" width="16.42578125" style="1" customWidth="1"/>
    <col min="773" max="773" width="23" style="1" customWidth="1"/>
    <col min="774" max="774" width="13.42578125" style="1" customWidth="1"/>
    <col min="775" max="775" width="13.7109375" style="1" customWidth="1"/>
    <col min="776" max="776" width="23" style="1" customWidth="1"/>
    <col min="777" max="1022" width="9" style="1"/>
    <col min="1023" max="1023" width="4.140625" style="1" customWidth="1"/>
    <col min="1024" max="1024" width="25" style="1" customWidth="1"/>
    <col min="1025" max="1025" width="17.5703125" style="1" customWidth="1"/>
    <col min="1026" max="1026" width="17.7109375" style="1" customWidth="1"/>
    <col min="1027" max="1027" width="17" style="1" customWidth="1"/>
    <col min="1028" max="1028" width="16.42578125" style="1" customWidth="1"/>
    <col min="1029" max="1029" width="23" style="1" customWidth="1"/>
    <col min="1030" max="1030" width="13.42578125" style="1" customWidth="1"/>
    <col min="1031" max="1031" width="13.7109375" style="1" customWidth="1"/>
    <col min="1032" max="1032" width="23" style="1" customWidth="1"/>
    <col min="1033" max="1278" width="9" style="1"/>
    <col min="1279" max="1279" width="4.140625" style="1" customWidth="1"/>
    <col min="1280" max="1280" width="25" style="1" customWidth="1"/>
    <col min="1281" max="1281" width="17.5703125" style="1" customWidth="1"/>
    <col min="1282" max="1282" width="17.7109375" style="1" customWidth="1"/>
    <col min="1283" max="1283" width="17" style="1" customWidth="1"/>
    <col min="1284" max="1284" width="16.42578125" style="1" customWidth="1"/>
    <col min="1285" max="1285" width="23" style="1" customWidth="1"/>
    <col min="1286" max="1286" width="13.42578125" style="1" customWidth="1"/>
    <col min="1287" max="1287" width="13.7109375" style="1" customWidth="1"/>
    <col min="1288" max="1288" width="23" style="1" customWidth="1"/>
    <col min="1289" max="1534" width="9" style="1"/>
    <col min="1535" max="1535" width="4.140625" style="1" customWidth="1"/>
    <col min="1536" max="1536" width="25" style="1" customWidth="1"/>
    <col min="1537" max="1537" width="17.5703125" style="1" customWidth="1"/>
    <col min="1538" max="1538" width="17.7109375" style="1" customWidth="1"/>
    <col min="1539" max="1539" width="17" style="1" customWidth="1"/>
    <col min="1540" max="1540" width="16.42578125" style="1" customWidth="1"/>
    <col min="1541" max="1541" width="23" style="1" customWidth="1"/>
    <col min="1542" max="1542" width="13.42578125" style="1" customWidth="1"/>
    <col min="1543" max="1543" width="13.7109375" style="1" customWidth="1"/>
    <col min="1544" max="1544" width="23" style="1" customWidth="1"/>
    <col min="1545" max="1790" width="9" style="1"/>
    <col min="1791" max="1791" width="4.140625" style="1" customWidth="1"/>
    <col min="1792" max="1792" width="25" style="1" customWidth="1"/>
    <col min="1793" max="1793" width="17.5703125" style="1" customWidth="1"/>
    <col min="1794" max="1794" width="17.7109375" style="1" customWidth="1"/>
    <col min="1795" max="1795" width="17" style="1" customWidth="1"/>
    <col min="1796" max="1796" width="16.42578125" style="1" customWidth="1"/>
    <col min="1797" max="1797" width="23" style="1" customWidth="1"/>
    <col min="1798" max="1798" width="13.42578125" style="1" customWidth="1"/>
    <col min="1799" max="1799" width="13.7109375" style="1" customWidth="1"/>
    <col min="1800" max="1800" width="23" style="1" customWidth="1"/>
    <col min="1801" max="2046" width="9" style="1"/>
    <col min="2047" max="2047" width="4.140625" style="1" customWidth="1"/>
    <col min="2048" max="2048" width="25" style="1" customWidth="1"/>
    <col min="2049" max="2049" width="17.5703125" style="1" customWidth="1"/>
    <col min="2050" max="2050" width="17.7109375" style="1" customWidth="1"/>
    <col min="2051" max="2051" width="17" style="1" customWidth="1"/>
    <col min="2052" max="2052" width="16.42578125" style="1" customWidth="1"/>
    <col min="2053" max="2053" width="23" style="1" customWidth="1"/>
    <col min="2054" max="2054" width="13.42578125" style="1" customWidth="1"/>
    <col min="2055" max="2055" width="13.7109375" style="1" customWidth="1"/>
    <col min="2056" max="2056" width="23" style="1" customWidth="1"/>
    <col min="2057" max="2302" width="9" style="1"/>
    <col min="2303" max="2303" width="4.140625" style="1" customWidth="1"/>
    <col min="2304" max="2304" width="25" style="1" customWidth="1"/>
    <col min="2305" max="2305" width="17.5703125" style="1" customWidth="1"/>
    <col min="2306" max="2306" width="17.7109375" style="1" customWidth="1"/>
    <col min="2307" max="2307" width="17" style="1" customWidth="1"/>
    <col min="2308" max="2308" width="16.42578125" style="1" customWidth="1"/>
    <col min="2309" max="2309" width="23" style="1" customWidth="1"/>
    <col min="2310" max="2310" width="13.42578125" style="1" customWidth="1"/>
    <col min="2311" max="2311" width="13.7109375" style="1" customWidth="1"/>
    <col min="2312" max="2312" width="23" style="1" customWidth="1"/>
    <col min="2313" max="2558" width="9" style="1"/>
    <col min="2559" max="2559" width="4.140625" style="1" customWidth="1"/>
    <col min="2560" max="2560" width="25" style="1" customWidth="1"/>
    <col min="2561" max="2561" width="17.5703125" style="1" customWidth="1"/>
    <col min="2562" max="2562" width="17.7109375" style="1" customWidth="1"/>
    <col min="2563" max="2563" width="17" style="1" customWidth="1"/>
    <col min="2564" max="2564" width="16.42578125" style="1" customWidth="1"/>
    <col min="2565" max="2565" width="23" style="1" customWidth="1"/>
    <col min="2566" max="2566" width="13.42578125" style="1" customWidth="1"/>
    <col min="2567" max="2567" width="13.7109375" style="1" customWidth="1"/>
    <col min="2568" max="2568" width="23" style="1" customWidth="1"/>
    <col min="2569" max="2814" width="9" style="1"/>
    <col min="2815" max="2815" width="4.140625" style="1" customWidth="1"/>
    <col min="2816" max="2816" width="25" style="1" customWidth="1"/>
    <col min="2817" max="2817" width="17.5703125" style="1" customWidth="1"/>
    <col min="2818" max="2818" width="17.7109375" style="1" customWidth="1"/>
    <col min="2819" max="2819" width="17" style="1" customWidth="1"/>
    <col min="2820" max="2820" width="16.42578125" style="1" customWidth="1"/>
    <col min="2821" max="2821" width="23" style="1" customWidth="1"/>
    <col min="2822" max="2822" width="13.42578125" style="1" customWidth="1"/>
    <col min="2823" max="2823" width="13.7109375" style="1" customWidth="1"/>
    <col min="2824" max="2824" width="23" style="1" customWidth="1"/>
    <col min="2825" max="3070" width="9" style="1"/>
    <col min="3071" max="3071" width="4.140625" style="1" customWidth="1"/>
    <col min="3072" max="3072" width="25" style="1" customWidth="1"/>
    <col min="3073" max="3073" width="17.5703125" style="1" customWidth="1"/>
    <col min="3074" max="3074" width="17.7109375" style="1" customWidth="1"/>
    <col min="3075" max="3075" width="17" style="1" customWidth="1"/>
    <col min="3076" max="3076" width="16.42578125" style="1" customWidth="1"/>
    <col min="3077" max="3077" width="23" style="1" customWidth="1"/>
    <col min="3078" max="3078" width="13.42578125" style="1" customWidth="1"/>
    <col min="3079" max="3079" width="13.7109375" style="1" customWidth="1"/>
    <col min="3080" max="3080" width="23" style="1" customWidth="1"/>
    <col min="3081" max="3326" width="9" style="1"/>
    <col min="3327" max="3327" width="4.140625" style="1" customWidth="1"/>
    <col min="3328" max="3328" width="25" style="1" customWidth="1"/>
    <col min="3329" max="3329" width="17.5703125" style="1" customWidth="1"/>
    <col min="3330" max="3330" width="17.7109375" style="1" customWidth="1"/>
    <col min="3331" max="3331" width="17" style="1" customWidth="1"/>
    <col min="3332" max="3332" width="16.42578125" style="1" customWidth="1"/>
    <col min="3333" max="3333" width="23" style="1" customWidth="1"/>
    <col min="3334" max="3334" width="13.42578125" style="1" customWidth="1"/>
    <col min="3335" max="3335" width="13.7109375" style="1" customWidth="1"/>
    <col min="3336" max="3336" width="23" style="1" customWidth="1"/>
    <col min="3337" max="3582" width="9" style="1"/>
    <col min="3583" max="3583" width="4.140625" style="1" customWidth="1"/>
    <col min="3584" max="3584" width="25" style="1" customWidth="1"/>
    <col min="3585" max="3585" width="17.5703125" style="1" customWidth="1"/>
    <col min="3586" max="3586" width="17.7109375" style="1" customWidth="1"/>
    <col min="3587" max="3587" width="17" style="1" customWidth="1"/>
    <col min="3588" max="3588" width="16.42578125" style="1" customWidth="1"/>
    <col min="3589" max="3589" width="23" style="1" customWidth="1"/>
    <col min="3590" max="3590" width="13.42578125" style="1" customWidth="1"/>
    <col min="3591" max="3591" width="13.7109375" style="1" customWidth="1"/>
    <col min="3592" max="3592" width="23" style="1" customWidth="1"/>
    <col min="3593" max="3838" width="9" style="1"/>
    <col min="3839" max="3839" width="4.140625" style="1" customWidth="1"/>
    <col min="3840" max="3840" width="25" style="1" customWidth="1"/>
    <col min="3841" max="3841" width="17.5703125" style="1" customWidth="1"/>
    <col min="3842" max="3842" width="17.7109375" style="1" customWidth="1"/>
    <col min="3843" max="3843" width="17" style="1" customWidth="1"/>
    <col min="3844" max="3844" width="16.42578125" style="1" customWidth="1"/>
    <col min="3845" max="3845" width="23" style="1" customWidth="1"/>
    <col min="3846" max="3846" width="13.42578125" style="1" customWidth="1"/>
    <col min="3847" max="3847" width="13.7109375" style="1" customWidth="1"/>
    <col min="3848" max="3848" width="23" style="1" customWidth="1"/>
    <col min="3849" max="4094" width="9" style="1"/>
    <col min="4095" max="4095" width="4.140625" style="1" customWidth="1"/>
    <col min="4096" max="4096" width="25" style="1" customWidth="1"/>
    <col min="4097" max="4097" width="17.5703125" style="1" customWidth="1"/>
    <col min="4098" max="4098" width="17.7109375" style="1" customWidth="1"/>
    <col min="4099" max="4099" width="17" style="1" customWidth="1"/>
    <col min="4100" max="4100" width="16.42578125" style="1" customWidth="1"/>
    <col min="4101" max="4101" width="23" style="1" customWidth="1"/>
    <col min="4102" max="4102" width="13.42578125" style="1" customWidth="1"/>
    <col min="4103" max="4103" width="13.7109375" style="1" customWidth="1"/>
    <col min="4104" max="4104" width="23" style="1" customWidth="1"/>
    <col min="4105" max="4350" width="9" style="1"/>
    <col min="4351" max="4351" width="4.140625" style="1" customWidth="1"/>
    <col min="4352" max="4352" width="25" style="1" customWidth="1"/>
    <col min="4353" max="4353" width="17.5703125" style="1" customWidth="1"/>
    <col min="4354" max="4354" width="17.7109375" style="1" customWidth="1"/>
    <col min="4355" max="4355" width="17" style="1" customWidth="1"/>
    <col min="4356" max="4356" width="16.42578125" style="1" customWidth="1"/>
    <col min="4357" max="4357" width="23" style="1" customWidth="1"/>
    <col min="4358" max="4358" width="13.42578125" style="1" customWidth="1"/>
    <col min="4359" max="4359" width="13.7109375" style="1" customWidth="1"/>
    <col min="4360" max="4360" width="23" style="1" customWidth="1"/>
    <col min="4361" max="4606" width="9" style="1"/>
    <col min="4607" max="4607" width="4.140625" style="1" customWidth="1"/>
    <col min="4608" max="4608" width="25" style="1" customWidth="1"/>
    <col min="4609" max="4609" width="17.5703125" style="1" customWidth="1"/>
    <col min="4610" max="4610" width="17.7109375" style="1" customWidth="1"/>
    <col min="4611" max="4611" width="17" style="1" customWidth="1"/>
    <col min="4612" max="4612" width="16.42578125" style="1" customWidth="1"/>
    <col min="4613" max="4613" width="23" style="1" customWidth="1"/>
    <col min="4614" max="4614" width="13.42578125" style="1" customWidth="1"/>
    <col min="4615" max="4615" width="13.7109375" style="1" customWidth="1"/>
    <col min="4616" max="4616" width="23" style="1" customWidth="1"/>
    <col min="4617" max="4862" width="9" style="1"/>
    <col min="4863" max="4863" width="4.140625" style="1" customWidth="1"/>
    <col min="4864" max="4864" width="25" style="1" customWidth="1"/>
    <col min="4865" max="4865" width="17.5703125" style="1" customWidth="1"/>
    <col min="4866" max="4866" width="17.7109375" style="1" customWidth="1"/>
    <col min="4867" max="4867" width="17" style="1" customWidth="1"/>
    <col min="4868" max="4868" width="16.42578125" style="1" customWidth="1"/>
    <col min="4869" max="4869" width="23" style="1" customWidth="1"/>
    <col min="4870" max="4870" width="13.42578125" style="1" customWidth="1"/>
    <col min="4871" max="4871" width="13.7109375" style="1" customWidth="1"/>
    <col min="4872" max="4872" width="23" style="1" customWidth="1"/>
    <col min="4873" max="5118" width="9" style="1"/>
    <col min="5119" max="5119" width="4.140625" style="1" customWidth="1"/>
    <col min="5120" max="5120" width="25" style="1" customWidth="1"/>
    <col min="5121" max="5121" width="17.5703125" style="1" customWidth="1"/>
    <col min="5122" max="5122" width="17.7109375" style="1" customWidth="1"/>
    <col min="5123" max="5123" width="17" style="1" customWidth="1"/>
    <col min="5124" max="5124" width="16.42578125" style="1" customWidth="1"/>
    <col min="5125" max="5125" width="23" style="1" customWidth="1"/>
    <col min="5126" max="5126" width="13.42578125" style="1" customWidth="1"/>
    <col min="5127" max="5127" width="13.7109375" style="1" customWidth="1"/>
    <col min="5128" max="5128" width="23" style="1" customWidth="1"/>
    <col min="5129" max="5374" width="9" style="1"/>
    <col min="5375" max="5375" width="4.140625" style="1" customWidth="1"/>
    <col min="5376" max="5376" width="25" style="1" customWidth="1"/>
    <col min="5377" max="5377" width="17.5703125" style="1" customWidth="1"/>
    <col min="5378" max="5378" width="17.7109375" style="1" customWidth="1"/>
    <col min="5379" max="5379" width="17" style="1" customWidth="1"/>
    <col min="5380" max="5380" width="16.42578125" style="1" customWidth="1"/>
    <col min="5381" max="5381" width="23" style="1" customWidth="1"/>
    <col min="5382" max="5382" width="13.42578125" style="1" customWidth="1"/>
    <col min="5383" max="5383" width="13.7109375" style="1" customWidth="1"/>
    <col min="5384" max="5384" width="23" style="1" customWidth="1"/>
    <col min="5385" max="5630" width="9" style="1"/>
    <col min="5631" max="5631" width="4.140625" style="1" customWidth="1"/>
    <col min="5632" max="5632" width="25" style="1" customWidth="1"/>
    <col min="5633" max="5633" width="17.5703125" style="1" customWidth="1"/>
    <col min="5634" max="5634" width="17.7109375" style="1" customWidth="1"/>
    <col min="5635" max="5635" width="17" style="1" customWidth="1"/>
    <col min="5636" max="5636" width="16.42578125" style="1" customWidth="1"/>
    <col min="5637" max="5637" width="23" style="1" customWidth="1"/>
    <col min="5638" max="5638" width="13.42578125" style="1" customWidth="1"/>
    <col min="5639" max="5639" width="13.7109375" style="1" customWidth="1"/>
    <col min="5640" max="5640" width="23" style="1" customWidth="1"/>
    <col min="5641" max="5886" width="9" style="1"/>
    <col min="5887" max="5887" width="4.140625" style="1" customWidth="1"/>
    <col min="5888" max="5888" width="25" style="1" customWidth="1"/>
    <col min="5889" max="5889" width="17.5703125" style="1" customWidth="1"/>
    <col min="5890" max="5890" width="17.7109375" style="1" customWidth="1"/>
    <col min="5891" max="5891" width="17" style="1" customWidth="1"/>
    <col min="5892" max="5892" width="16.42578125" style="1" customWidth="1"/>
    <col min="5893" max="5893" width="23" style="1" customWidth="1"/>
    <col min="5894" max="5894" width="13.42578125" style="1" customWidth="1"/>
    <col min="5895" max="5895" width="13.7109375" style="1" customWidth="1"/>
    <col min="5896" max="5896" width="23" style="1" customWidth="1"/>
    <col min="5897" max="6142" width="9" style="1"/>
    <col min="6143" max="6143" width="4.140625" style="1" customWidth="1"/>
    <col min="6144" max="6144" width="25" style="1" customWidth="1"/>
    <col min="6145" max="6145" width="17.5703125" style="1" customWidth="1"/>
    <col min="6146" max="6146" width="17.7109375" style="1" customWidth="1"/>
    <col min="6147" max="6147" width="17" style="1" customWidth="1"/>
    <col min="6148" max="6148" width="16.42578125" style="1" customWidth="1"/>
    <col min="6149" max="6149" width="23" style="1" customWidth="1"/>
    <col min="6150" max="6150" width="13.42578125" style="1" customWidth="1"/>
    <col min="6151" max="6151" width="13.7109375" style="1" customWidth="1"/>
    <col min="6152" max="6152" width="23" style="1" customWidth="1"/>
    <col min="6153" max="6398" width="9" style="1"/>
    <col min="6399" max="6399" width="4.140625" style="1" customWidth="1"/>
    <col min="6400" max="6400" width="25" style="1" customWidth="1"/>
    <col min="6401" max="6401" width="17.5703125" style="1" customWidth="1"/>
    <col min="6402" max="6402" width="17.7109375" style="1" customWidth="1"/>
    <col min="6403" max="6403" width="17" style="1" customWidth="1"/>
    <col min="6404" max="6404" width="16.42578125" style="1" customWidth="1"/>
    <col min="6405" max="6405" width="23" style="1" customWidth="1"/>
    <col min="6406" max="6406" width="13.42578125" style="1" customWidth="1"/>
    <col min="6407" max="6407" width="13.7109375" style="1" customWidth="1"/>
    <col min="6408" max="6408" width="23" style="1" customWidth="1"/>
    <col min="6409" max="6654" width="9" style="1"/>
    <col min="6655" max="6655" width="4.140625" style="1" customWidth="1"/>
    <col min="6656" max="6656" width="25" style="1" customWidth="1"/>
    <col min="6657" max="6657" width="17.5703125" style="1" customWidth="1"/>
    <col min="6658" max="6658" width="17.7109375" style="1" customWidth="1"/>
    <col min="6659" max="6659" width="17" style="1" customWidth="1"/>
    <col min="6660" max="6660" width="16.42578125" style="1" customWidth="1"/>
    <col min="6661" max="6661" width="23" style="1" customWidth="1"/>
    <col min="6662" max="6662" width="13.42578125" style="1" customWidth="1"/>
    <col min="6663" max="6663" width="13.7109375" style="1" customWidth="1"/>
    <col min="6664" max="6664" width="23" style="1" customWidth="1"/>
    <col min="6665" max="6910" width="9" style="1"/>
    <col min="6911" max="6911" width="4.140625" style="1" customWidth="1"/>
    <col min="6912" max="6912" width="25" style="1" customWidth="1"/>
    <col min="6913" max="6913" width="17.5703125" style="1" customWidth="1"/>
    <col min="6914" max="6914" width="17.7109375" style="1" customWidth="1"/>
    <col min="6915" max="6915" width="17" style="1" customWidth="1"/>
    <col min="6916" max="6916" width="16.42578125" style="1" customWidth="1"/>
    <col min="6917" max="6917" width="23" style="1" customWidth="1"/>
    <col min="6918" max="6918" width="13.42578125" style="1" customWidth="1"/>
    <col min="6919" max="6919" width="13.7109375" style="1" customWidth="1"/>
    <col min="6920" max="6920" width="23" style="1" customWidth="1"/>
    <col min="6921" max="7166" width="9" style="1"/>
    <col min="7167" max="7167" width="4.140625" style="1" customWidth="1"/>
    <col min="7168" max="7168" width="25" style="1" customWidth="1"/>
    <col min="7169" max="7169" width="17.5703125" style="1" customWidth="1"/>
    <col min="7170" max="7170" width="17.7109375" style="1" customWidth="1"/>
    <col min="7171" max="7171" width="17" style="1" customWidth="1"/>
    <col min="7172" max="7172" width="16.42578125" style="1" customWidth="1"/>
    <col min="7173" max="7173" width="23" style="1" customWidth="1"/>
    <col min="7174" max="7174" width="13.42578125" style="1" customWidth="1"/>
    <col min="7175" max="7175" width="13.7109375" style="1" customWidth="1"/>
    <col min="7176" max="7176" width="23" style="1" customWidth="1"/>
    <col min="7177" max="7422" width="9" style="1"/>
    <col min="7423" max="7423" width="4.140625" style="1" customWidth="1"/>
    <col min="7424" max="7424" width="25" style="1" customWidth="1"/>
    <col min="7425" max="7425" width="17.5703125" style="1" customWidth="1"/>
    <col min="7426" max="7426" width="17.7109375" style="1" customWidth="1"/>
    <col min="7427" max="7427" width="17" style="1" customWidth="1"/>
    <col min="7428" max="7428" width="16.42578125" style="1" customWidth="1"/>
    <col min="7429" max="7429" width="23" style="1" customWidth="1"/>
    <col min="7430" max="7430" width="13.42578125" style="1" customWidth="1"/>
    <col min="7431" max="7431" width="13.7109375" style="1" customWidth="1"/>
    <col min="7432" max="7432" width="23" style="1" customWidth="1"/>
    <col min="7433" max="7678" width="9" style="1"/>
    <col min="7679" max="7679" width="4.140625" style="1" customWidth="1"/>
    <col min="7680" max="7680" width="25" style="1" customWidth="1"/>
    <col min="7681" max="7681" width="17.5703125" style="1" customWidth="1"/>
    <col min="7682" max="7682" width="17.7109375" style="1" customWidth="1"/>
    <col min="7683" max="7683" width="17" style="1" customWidth="1"/>
    <col min="7684" max="7684" width="16.42578125" style="1" customWidth="1"/>
    <col min="7685" max="7685" width="23" style="1" customWidth="1"/>
    <col min="7686" max="7686" width="13.42578125" style="1" customWidth="1"/>
    <col min="7687" max="7687" width="13.7109375" style="1" customWidth="1"/>
    <col min="7688" max="7688" width="23" style="1" customWidth="1"/>
    <col min="7689" max="7934" width="9" style="1"/>
    <col min="7935" max="7935" width="4.140625" style="1" customWidth="1"/>
    <col min="7936" max="7936" width="25" style="1" customWidth="1"/>
    <col min="7937" max="7937" width="17.5703125" style="1" customWidth="1"/>
    <col min="7938" max="7938" width="17.7109375" style="1" customWidth="1"/>
    <col min="7939" max="7939" width="17" style="1" customWidth="1"/>
    <col min="7940" max="7940" width="16.42578125" style="1" customWidth="1"/>
    <col min="7941" max="7941" width="23" style="1" customWidth="1"/>
    <col min="7942" max="7942" width="13.42578125" style="1" customWidth="1"/>
    <col min="7943" max="7943" width="13.7109375" style="1" customWidth="1"/>
    <col min="7944" max="7944" width="23" style="1" customWidth="1"/>
    <col min="7945" max="8190" width="9" style="1"/>
    <col min="8191" max="8191" width="4.140625" style="1" customWidth="1"/>
    <col min="8192" max="8192" width="25" style="1" customWidth="1"/>
    <col min="8193" max="8193" width="17.5703125" style="1" customWidth="1"/>
    <col min="8194" max="8194" width="17.7109375" style="1" customWidth="1"/>
    <col min="8195" max="8195" width="17" style="1" customWidth="1"/>
    <col min="8196" max="8196" width="16.42578125" style="1" customWidth="1"/>
    <col min="8197" max="8197" width="23" style="1" customWidth="1"/>
    <col min="8198" max="8198" width="13.42578125" style="1" customWidth="1"/>
    <col min="8199" max="8199" width="13.7109375" style="1" customWidth="1"/>
    <col min="8200" max="8200" width="23" style="1" customWidth="1"/>
    <col min="8201" max="8446" width="9" style="1"/>
    <col min="8447" max="8447" width="4.140625" style="1" customWidth="1"/>
    <col min="8448" max="8448" width="25" style="1" customWidth="1"/>
    <col min="8449" max="8449" width="17.5703125" style="1" customWidth="1"/>
    <col min="8450" max="8450" width="17.7109375" style="1" customWidth="1"/>
    <col min="8451" max="8451" width="17" style="1" customWidth="1"/>
    <col min="8452" max="8452" width="16.42578125" style="1" customWidth="1"/>
    <col min="8453" max="8453" width="23" style="1" customWidth="1"/>
    <col min="8454" max="8454" width="13.42578125" style="1" customWidth="1"/>
    <col min="8455" max="8455" width="13.7109375" style="1" customWidth="1"/>
    <col min="8456" max="8456" width="23" style="1" customWidth="1"/>
    <col min="8457" max="8702" width="9" style="1"/>
    <col min="8703" max="8703" width="4.140625" style="1" customWidth="1"/>
    <col min="8704" max="8704" width="25" style="1" customWidth="1"/>
    <col min="8705" max="8705" width="17.5703125" style="1" customWidth="1"/>
    <col min="8706" max="8706" width="17.7109375" style="1" customWidth="1"/>
    <col min="8707" max="8707" width="17" style="1" customWidth="1"/>
    <col min="8708" max="8708" width="16.42578125" style="1" customWidth="1"/>
    <col min="8709" max="8709" width="23" style="1" customWidth="1"/>
    <col min="8710" max="8710" width="13.42578125" style="1" customWidth="1"/>
    <col min="8711" max="8711" width="13.7109375" style="1" customWidth="1"/>
    <col min="8712" max="8712" width="23" style="1" customWidth="1"/>
    <col min="8713" max="8958" width="9" style="1"/>
    <col min="8959" max="8959" width="4.140625" style="1" customWidth="1"/>
    <col min="8960" max="8960" width="25" style="1" customWidth="1"/>
    <col min="8961" max="8961" width="17.5703125" style="1" customWidth="1"/>
    <col min="8962" max="8962" width="17.7109375" style="1" customWidth="1"/>
    <col min="8963" max="8963" width="17" style="1" customWidth="1"/>
    <col min="8964" max="8964" width="16.42578125" style="1" customWidth="1"/>
    <col min="8965" max="8965" width="23" style="1" customWidth="1"/>
    <col min="8966" max="8966" width="13.42578125" style="1" customWidth="1"/>
    <col min="8967" max="8967" width="13.7109375" style="1" customWidth="1"/>
    <col min="8968" max="8968" width="23" style="1" customWidth="1"/>
    <col min="8969" max="9214" width="9" style="1"/>
    <col min="9215" max="9215" width="4.140625" style="1" customWidth="1"/>
    <col min="9216" max="9216" width="25" style="1" customWidth="1"/>
    <col min="9217" max="9217" width="17.5703125" style="1" customWidth="1"/>
    <col min="9218" max="9218" width="17.7109375" style="1" customWidth="1"/>
    <col min="9219" max="9219" width="17" style="1" customWidth="1"/>
    <col min="9220" max="9220" width="16.42578125" style="1" customWidth="1"/>
    <col min="9221" max="9221" width="23" style="1" customWidth="1"/>
    <col min="9222" max="9222" width="13.42578125" style="1" customWidth="1"/>
    <col min="9223" max="9223" width="13.7109375" style="1" customWidth="1"/>
    <col min="9224" max="9224" width="23" style="1" customWidth="1"/>
    <col min="9225" max="9470" width="9" style="1"/>
    <col min="9471" max="9471" width="4.140625" style="1" customWidth="1"/>
    <col min="9472" max="9472" width="25" style="1" customWidth="1"/>
    <col min="9473" max="9473" width="17.5703125" style="1" customWidth="1"/>
    <col min="9474" max="9474" width="17.7109375" style="1" customWidth="1"/>
    <col min="9475" max="9475" width="17" style="1" customWidth="1"/>
    <col min="9476" max="9476" width="16.42578125" style="1" customWidth="1"/>
    <col min="9477" max="9477" width="23" style="1" customWidth="1"/>
    <col min="9478" max="9478" width="13.42578125" style="1" customWidth="1"/>
    <col min="9479" max="9479" width="13.7109375" style="1" customWidth="1"/>
    <col min="9480" max="9480" width="23" style="1" customWidth="1"/>
    <col min="9481" max="9726" width="9" style="1"/>
    <col min="9727" max="9727" width="4.140625" style="1" customWidth="1"/>
    <col min="9728" max="9728" width="25" style="1" customWidth="1"/>
    <col min="9729" max="9729" width="17.5703125" style="1" customWidth="1"/>
    <col min="9730" max="9730" width="17.7109375" style="1" customWidth="1"/>
    <col min="9731" max="9731" width="17" style="1" customWidth="1"/>
    <col min="9732" max="9732" width="16.42578125" style="1" customWidth="1"/>
    <col min="9733" max="9733" width="23" style="1" customWidth="1"/>
    <col min="9734" max="9734" width="13.42578125" style="1" customWidth="1"/>
    <col min="9735" max="9735" width="13.7109375" style="1" customWidth="1"/>
    <col min="9736" max="9736" width="23" style="1" customWidth="1"/>
    <col min="9737" max="9982" width="9" style="1"/>
    <col min="9983" max="9983" width="4.140625" style="1" customWidth="1"/>
    <col min="9984" max="9984" width="25" style="1" customWidth="1"/>
    <col min="9985" max="9985" width="17.5703125" style="1" customWidth="1"/>
    <col min="9986" max="9986" width="17.7109375" style="1" customWidth="1"/>
    <col min="9987" max="9987" width="17" style="1" customWidth="1"/>
    <col min="9988" max="9988" width="16.42578125" style="1" customWidth="1"/>
    <col min="9989" max="9989" width="23" style="1" customWidth="1"/>
    <col min="9990" max="9990" width="13.42578125" style="1" customWidth="1"/>
    <col min="9991" max="9991" width="13.7109375" style="1" customWidth="1"/>
    <col min="9992" max="9992" width="23" style="1" customWidth="1"/>
    <col min="9993" max="10238" width="9" style="1"/>
    <col min="10239" max="10239" width="4.140625" style="1" customWidth="1"/>
    <col min="10240" max="10240" width="25" style="1" customWidth="1"/>
    <col min="10241" max="10241" width="17.5703125" style="1" customWidth="1"/>
    <col min="10242" max="10242" width="17.7109375" style="1" customWidth="1"/>
    <col min="10243" max="10243" width="17" style="1" customWidth="1"/>
    <col min="10244" max="10244" width="16.42578125" style="1" customWidth="1"/>
    <col min="10245" max="10245" width="23" style="1" customWidth="1"/>
    <col min="10246" max="10246" width="13.42578125" style="1" customWidth="1"/>
    <col min="10247" max="10247" width="13.7109375" style="1" customWidth="1"/>
    <col min="10248" max="10248" width="23" style="1" customWidth="1"/>
    <col min="10249" max="10494" width="9" style="1"/>
    <col min="10495" max="10495" width="4.140625" style="1" customWidth="1"/>
    <col min="10496" max="10496" width="25" style="1" customWidth="1"/>
    <col min="10497" max="10497" width="17.5703125" style="1" customWidth="1"/>
    <col min="10498" max="10498" width="17.7109375" style="1" customWidth="1"/>
    <col min="10499" max="10499" width="17" style="1" customWidth="1"/>
    <col min="10500" max="10500" width="16.42578125" style="1" customWidth="1"/>
    <col min="10501" max="10501" width="23" style="1" customWidth="1"/>
    <col min="10502" max="10502" width="13.42578125" style="1" customWidth="1"/>
    <col min="10503" max="10503" width="13.7109375" style="1" customWidth="1"/>
    <col min="10504" max="10504" width="23" style="1" customWidth="1"/>
    <col min="10505" max="10750" width="9" style="1"/>
    <col min="10751" max="10751" width="4.140625" style="1" customWidth="1"/>
    <col min="10752" max="10752" width="25" style="1" customWidth="1"/>
    <col min="10753" max="10753" width="17.5703125" style="1" customWidth="1"/>
    <col min="10754" max="10754" width="17.7109375" style="1" customWidth="1"/>
    <col min="10755" max="10755" width="17" style="1" customWidth="1"/>
    <col min="10756" max="10756" width="16.42578125" style="1" customWidth="1"/>
    <col min="10757" max="10757" width="23" style="1" customWidth="1"/>
    <col min="10758" max="10758" width="13.42578125" style="1" customWidth="1"/>
    <col min="10759" max="10759" width="13.7109375" style="1" customWidth="1"/>
    <col min="10760" max="10760" width="23" style="1" customWidth="1"/>
    <col min="10761" max="11006" width="9" style="1"/>
    <col min="11007" max="11007" width="4.140625" style="1" customWidth="1"/>
    <col min="11008" max="11008" width="25" style="1" customWidth="1"/>
    <col min="11009" max="11009" width="17.5703125" style="1" customWidth="1"/>
    <col min="11010" max="11010" width="17.7109375" style="1" customWidth="1"/>
    <col min="11011" max="11011" width="17" style="1" customWidth="1"/>
    <col min="11012" max="11012" width="16.42578125" style="1" customWidth="1"/>
    <col min="11013" max="11013" width="23" style="1" customWidth="1"/>
    <col min="11014" max="11014" width="13.42578125" style="1" customWidth="1"/>
    <col min="11015" max="11015" width="13.7109375" style="1" customWidth="1"/>
    <col min="11016" max="11016" width="23" style="1" customWidth="1"/>
    <col min="11017" max="11262" width="9" style="1"/>
    <col min="11263" max="11263" width="4.140625" style="1" customWidth="1"/>
    <col min="11264" max="11264" width="25" style="1" customWidth="1"/>
    <col min="11265" max="11265" width="17.5703125" style="1" customWidth="1"/>
    <col min="11266" max="11266" width="17.7109375" style="1" customWidth="1"/>
    <col min="11267" max="11267" width="17" style="1" customWidth="1"/>
    <col min="11268" max="11268" width="16.42578125" style="1" customWidth="1"/>
    <col min="11269" max="11269" width="23" style="1" customWidth="1"/>
    <col min="11270" max="11270" width="13.42578125" style="1" customWidth="1"/>
    <col min="11271" max="11271" width="13.7109375" style="1" customWidth="1"/>
    <col min="11272" max="11272" width="23" style="1" customWidth="1"/>
    <col min="11273" max="11518" width="9" style="1"/>
    <col min="11519" max="11519" width="4.140625" style="1" customWidth="1"/>
    <col min="11520" max="11520" width="25" style="1" customWidth="1"/>
    <col min="11521" max="11521" width="17.5703125" style="1" customWidth="1"/>
    <col min="11522" max="11522" width="17.7109375" style="1" customWidth="1"/>
    <col min="11523" max="11523" width="17" style="1" customWidth="1"/>
    <col min="11524" max="11524" width="16.42578125" style="1" customWidth="1"/>
    <col min="11525" max="11525" width="23" style="1" customWidth="1"/>
    <col min="11526" max="11526" width="13.42578125" style="1" customWidth="1"/>
    <col min="11527" max="11527" width="13.7109375" style="1" customWidth="1"/>
    <col min="11528" max="11528" width="23" style="1" customWidth="1"/>
    <col min="11529" max="11774" width="9" style="1"/>
    <col min="11775" max="11775" width="4.140625" style="1" customWidth="1"/>
    <col min="11776" max="11776" width="25" style="1" customWidth="1"/>
    <col min="11777" max="11777" width="17.5703125" style="1" customWidth="1"/>
    <col min="11778" max="11778" width="17.7109375" style="1" customWidth="1"/>
    <col min="11779" max="11779" width="17" style="1" customWidth="1"/>
    <col min="11780" max="11780" width="16.42578125" style="1" customWidth="1"/>
    <col min="11781" max="11781" width="23" style="1" customWidth="1"/>
    <col min="11782" max="11782" width="13.42578125" style="1" customWidth="1"/>
    <col min="11783" max="11783" width="13.7109375" style="1" customWidth="1"/>
    <col min="11784" max="11784" width="23" style="1" customWidth="1"/>
    <col min="11785" max="12030" width="9" style="1"/>
    <col min="12031" max="12031" width="4.140625" style="1" customWidth="1"/>
    <col min="12032" max="12032" width="25" style="1" customWidth="1"/>
    <col min="12033" max="12033" width="17.5703125" style="1" customWidth="1"/>
    <col min="12034" max="12034" width="17.7109375" style="1" customWidth="1"/>
    <col min="12035" max="12035" width="17" style="1" customWidth="1"/>
    <col min="12036" max="12036" width="16.42578125" style="1" customWidth="1"/>
    <col min="12037" max="12037" width="23" style="1" customWidth="1"/>
    <col min="12038" max="12038" width="13.42578125" style="1" customWidth="1"/>
    <col min="12039" max="12039" width="13.7109375" style="1" customWidth="1"/>
    <col min="12040" max="12040" width="23" style="1" customWidth="1"/>
    <col min="12041" max="12286" width="9" style="1"/>
    <col min="12287" max="12287" width="4.140625" style="1" customWidth="1"/>
    <col min="12288" max="12288" width="25" style="1" customWidth="1"/>
    <col min="12289" max="12289" width="17.5703125" style="1" customWidth="1"/>
    <col min="12290" max="12290" width="17.7109375" style="1" customWidth="1"/>
    <col min="12291" max="12291" width="17" style="1" customWidth="1"/>
    <col min="12292" max="12292" width="16.42578125" style="1" customWidth="1"/>
    <col min="12293" max="12293" width="23" style="1" customWidth="1"/>
    <col min="12294" max="12294" width="13.42578125" style="1" customWidth="1"/>
    <col min="12295" max="12295" width="13.7109375" style="1" customWidth="1"/>
    <col min="12296" max="12296" width="23" style="1" customWidth="1"/>
    <col min="12297" max="12542" width="9" style="1"/>
    <col min="12543" max="12543" width="4.140625" style="1" customWidth="1"/>
    <col min="12544" max="12544" width="25" style="1" customWidth="1"/>
    <col min="12545" max="12545" width="17.5703125" style="1" customWidth="1"/>
    <col min="12546" max="12546" width="17.7109375" style="1" customWidth="1"/>
    <col min="12547" max="12547" width="17" style="1" customWidth="1"/>
    <col min="12548" max="12548" width="16.42578125" style="1" customWidth="1"/>
    <col min="12549" max="12549" width="23" style="1" customWidth="1"/>
    <col min="12550" max="12550" width="13.42578125" style="1" customWidth="1"/>
    <col min="12551" max="12551" width="13.7109375" style="1" customWidth="1"/>
    <col min="12552" max="12552" width="23" style="1" customWidth="1"/>
    <col min="12553" max="12798" width="9" style="1"/>
    <col min="12799" max="12799" width="4.140625" style="1" customWidth="1"/>
    <col min="12800" max="12800" width="25" style="1" customWidth="1"/>
    <col min="12801" max="12801" width="17.5703125" style="1" customWidth="1"/>
    <col min="12802" max="12802" width="17.7109375" style="1" customWidth="1"/>
    <col min="12803" max="12803" width="17" style="1" customWidth="1"/>
    <col min="12804" max="12804" width="16.42578125" style="1" customWidth="1"/>
    <col min="12805" max="12805" width="23" style="1" customWidth="1"/>
    <col min="12806" max="12806" width="13.42578125" style="1" customWidth="1"/>
    <col min="12807" max="12807" width="13.7109375" style="1" customWidth="1"/>
    <col min="12808" max="12808" width="23" style="1" customWidth="1"/>
    <col min="12809" max="13054" width="9" style="1"/>
    <col min="13055" max="13055" width="4.140625" style="1" customWidth="1"/>
    <col min="13056" max="13056" width="25" style="1" customWidth="1"/>
    <col min="13057" max="13057" width="17.5703125" style="1" customWidth="1"/>
    <col min="13058" max="13058" width="17.7109375" style="1" customWidth="1"/>
    <col min="13059" max="13059" width="17" style="1" customWidth="1"/>
    <col min="13060" max="13060" width="16.42578125" style="1" customWidth="1"/>
    <col min="13061" max="13061" width="23" style="1" customWidth="1"/>
    <col min="13062" max="13062" width="13.42578125" style="1" customWidth="1"/>
    <col min="13063" max="13063" width="13.7109375" style="1" customWidth="1"/>
    <col min="13064" max="13064" width="23" style="1" customWidth="1"/>
    <col min="13065" max="13310" width="9" style="1"/>
    <col min="13311" max="13311" width="4.140625" style="1" customWidth="1"/>
    <col min="13312" max="13312" width="25" style="1" customWidth="1"/>
    <col min="13313" max="13313" width="17.5703125" style="1" customWidth="1"/>
    <col min="13314" max="13314" width="17.7109375" style="1" customWidth="1"/>
    <col min="13315" max="13315" width="17" style="1" customWidth="1"/>
    <col min="13316" max="13316" width="16.42578125" style="1" customWidth="1"/>
    <col min="13317" max="13317" width="23" style="1" customWidth="1"/>
    <col min="13318" max="13318" width="13.42578125" style="1" customWidth="1"/>
    <col min="13319" max="13319" width="13.7109375" style="1" customWidth="1"/>
    <col min="13320" max="13320" width="23" style="1" customWidth="1"/>
    <col min="13321" max="13566" width="9" style="1"/>
    <col min="13567" max="13567" width="4.140625" style="1" customWidth="1"/>
    <col min="13568" max="13568" width="25" style="1" customWidth="1"/>
    <col min="13569" max="13569" width="17.5703125" style="1" customWidth="1"/>
    <col min="13570" max="13570" width="17.7109375" style="1" customWidth="1"/>
    <col min="13571" max="13571" width="17" style="1" customWidth="1"/>
    <col min="13572" max="13572" width="16.42578125" style="1" customWidth="1"/>
    <col min="13573" max="13573" width="23" style="1" customWidth="1"/>
    <col min="13574" max="13574" width="13.42578125" style="1" customWidth="1"/>
    <col min="13575" max="13575" width="13.7109375" style="1" customWidth="1"/>
    <col min="13576" max="13576" width="23" style="1" customWidth="1"/>
    <col min="13577" max="13822" width="9" style="1"/>
    <col min="13823" max="13823" width="4.140625" style="1" customWidth="1"/>
    <col min="13824" max="13824" width="25" style="1" customWidth="1"/>
    <col min="13825" max="13825" width="17.5703125" style="1" customWidth="1"/>
    <col min="13826" max="13826" width="17.7109375" style="1" customWidth="1"/>
    <col min="13827" max="13827" width="17" style="1" customWidth="1"/>
    <col min="13828" max="13828" width="16.42578125" style="1" customWidth="1"/>
    <col min="13829" max="13829" width="23" style="1" customWidth="1"/>
    <col min="13830" max="13830" width="13.42578125" style="1" customWidth="1"/>
    <col min="13831" max="13831" width="13.7109375" style="1" customWidth="1"/>
    <col min="13832" max="13832" width="23" style="1" customWidth="1"/>
    <col min="13833" max="14078" width="9" style="1"/>
    <col min="14079" max="14079" width="4.140625" style="1" customWidth="1"/>
    <col min="14080" max="14080" width="25" style="1" customWidth="1"/>
    <col min="14081" max="14081" width="17.5703125" style="1" customWidth="1"/>
    <col min="14082" max="14082" width="17.7109375" style="1" customWidth="1"/>
    <col min="14083" max="14083" width="17" style="1" customWidth="1"/>
    <col min="14084" max="14084" width="16.42578125" style="1" customWidth="1"/>
    <col min="14085" max="14085" width="23" style="1" customWidth="1"/>
    <col min="14086" max="14086" width="13.42578125" style="1" customWidth="1"/>
    <col min="14087" max="14087" width="13.7109375" style="1" customWidth="1"/>
    <col min="14088" max="14088" width="23" style="1" customWidth="1"/>
    <col min="14089" max="14334" width="9" style="1"/>
    <col min="14335" max="14335" width="4.140625" style="1" customWidth="1"/>
    <col min="14336" max="14336" width="25" style="1" customWidth="1"/>
    <col min="14337" max="14337" width="17.5703125" style="1" customWidth="1"/>
    <col min="14338" max="14338" width="17.7109375" style="1" customWidth="1"/>
    <col min="14339" max="14339" width="17" style="1" customWidth="1"/>
    <col min="14340" max="14340" width="16.42578125" style="1" customWidth="1"/>
    <col min="14341" max="14341" width="23" style="1" customWidth="1"/>
    <col min="14342" max="14342" width="13.42578125" style="1" customWidth="1"/>
    <col min="14343" max="14343" width="13.7109375" style="1" customWidth="1"/>
    <col min="14344" max="14344" width="23" style="1" customWidth="1"/>
    <col min="14345" max="14590" width="9" style="1"/>
    <col min="14591" max="14591" width="4.140625" style="1" customWidth="1"/>
    <col min="14592" max="14592" width="25" style="1" customWidth="1"/>
    <col min="14593" max="14593" width="17.5703125" style="1" customWidth="1"/>
    <col min="14594" max="14594" width="17.7109375" style="1" customWidth="1"/>
    <col min="14595" max="14595" width="17" style="1" customWidth="1"/>
    <col min="14596" max="14596" width="16.42578125" style="1" customWidth="1"/>
    <col min="14597" max="14597" width="23" style="1" customWidth="1"/>
    <col min="14598" max="14598" width="13.42578125" style="1" customWidth="1"/>
    <col min="14599" max="14599" width="13.7109375" style="1" customWidth="1"/>
    <col min="14600" max="14600" width="23" style="1" customWidth="1"/>
    <col min="14601" max="14846" width="9" style="1"/>
    <col min="14847" max="14847" width="4.140625" style="1" customWidth="1"/>
    <col min="14848" max="14848" width="25" style="1" customWidth="1"/>
    <col min="14849" max="14849" width="17.5703125" style="1" customWidth="1"/>
    <col min="14850" max="14850" width="17.7109375" style="1" customWidth="1"/>
    <col min="14851" max="14851" width="17" style="1" customWidth="1"/>
    <col min="14852" max="14852" width="16.42578125" style="1" customWidth="1"/>
    <col min="14853" max="14853" width="23" style="1" customWidth="1"/>
    <col min="14854" max="14854" width="13.42578125" style="1" customWidth="1"/>
    <col min="14855" max="14855" width="13.7109375" style="1" customWidth="1"/>
    <col min="14856" max="14856" width="23" style="1" customWidth="1"/>
    <col min="14857" max="15102" width="9" style="1"/>
    <col min="15103" max="15103" width="4.140625" style="1" customWidth="1"/>
    <col min="15104" max="15104" width="25" style="1" customWidth="1"/>
    <col min="15105" max="15105" width="17.5703125" style="1" customWidth="1"/>
    <col min="15106" max="15106" width="17.7109375" style="1" customWidth="1"/>
    <col min="15107" max="15107" width="17" style="1" customWidth="1"/>
    <col min="15108" max="15108" width="16.42578125" style="1" customWidth="1"/>
    <col min="15109" max="15109" width="23" style="1" customWidth="1"/>
    <col min="15110" max="15110" width="13.42578125" style="1" customWidth="1"/>
    <col min="15111" max="15111" width="13.7109375" style="1" customWidth="1"/>
    <col min="15112" max="15112" width="23" style="1" customWidth="1"/>
    <col min="15113" max="15358" width="9" style="1"/>
    <col min="15359" max="15359" width="4.140625" style="1" customWidth="1"/>
    <col min="15360" max="15360" width="25" style="1" customWidth="1"/>
    <col min="15361" max="15361" width="17.5703125" style="1" customWidth="1"/>
    <col min="15362" max="15362" width="17.7109375" style="1" customWidth="1"/>
    <col min="15363" max="15363" width="17" style="1" customWidth="1"/>
    <col min="15364" max="15364" width="16.42578125" style="1" customWidth="1"/>
    <col min="15365" max="15365" width="23" style="1" customWidth="1"/>
    <col min="15366" max="15366" width="13.42578125" style="1" customWidth="1"/>
    <col min="15367" max="15367" width="13.7109375" style="1" customWidth="1"/>
    <col min="15368" max="15368" width="23" style="1" customWidth="1"/>
    <col min="15369" max="15614" width="9" style="1"/>
    <col min="15615" max="15615" width="4.140625" style="1" customWidth="1"/>
    <col min="15616" max="15616" width="25" style="1" customWidth="1"/>
    <col min="15617" max="15617" width="17.5703125" style="1" customWidth="1"/>
    <col min="15618" max="15618" width="17.7109375" style="1" customWidth="1"/>
    <col min="15619" max="15619" width="17" style="1" customWidth="1"/>
    <col min="15620" max="15620" width="16.42578125" style="1" customWidth="1"/>
    <col min="15621" max="15621" width="23" style="1" customWidth="1"/>
    <col min="15622" max="15622" width="13.42578125" style="1" customWidth="1"/>
    <col min="15623" max="15623" width="13.7109375" style="1" customWidth="1"/>
    <col min="15624" max="15624" width="23" style="1" customWidth="1"/>
    <col min="15625" max="15870" width="9" style="1"/>
    <col min="15871" max="15871" width="4.140625" style="1" customWidth="1"/>
    <col min="15872" max="15872" width="25" style="1" customWidth="1"/>
    <col min="15873" max="15873" width="17.5703125" style="1" customWidth="1"/>
    <col min="15874" max="15874" width="17.7109375" style="1" customWidth="1"/>
    <col min="15875" max="15875" width="17" style="1" customWidth="1"/>
    <col min="15876" max="15876" width="16.42578125" style="1" customWidth="1"/>
    <col min="15877" max="15877" width="23" style="1" customWidth="1"/>
    <col min="15878" max="15878" width="13.42578125" style="1" customWidth="1"/>
    <col min="15879" max="15879" width="13.7109375" style="1" customWidth="1"/>
    <col min="15880" max="15880" width="23" style="1" customWidth="1"/>
    <col min="15881" max="16126" width="9" style="1"/>
    <col min="16127" max="16127" width="4.140625" style="1" customWidth="1"/>
    <col min="16128" max="16128" width="25" style="1" customWidth="1"/>
    <col min="16129" max="16129" width="17.5703125" style="1" customWidth="1"/>
    <col min="16130" max="16130" width="17.7109375" style="1" customWidth="1"/>
    <col min="16131" max="16131" width="17" style="1" customWidth="1"/>
    <col min="16132" max="16132" width="16.42578125" style="1" customWidth="1"/>
    <col min="16133" max="16133" width="23" style="1" customWidth="1"/>
    <col min="16134" max="16134" width="13.42578125" style="1" customWidth="1"/>
    <col min="16135" max="16135" width="13.7109375" style="1" customWidth="1"/>
    <col min="16136" max="16136" width="23" style="1" customWidth="1"/>
    <col min="16137" max="16384" width="9" style="1"/>
  </cols>
  <sheetData>
    <row r="1" spans="1:62" x14ac:dyDescent="0.25">
      <c r="D1" s="34"/>
      <c r="E1" s="34"/>
      <c r="F1" s="34"/>
      <c r="G1" s="35" t="s">
        <v>136</v>
      </c>
      <c r="H1" s="35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</row>
    <row r="2" spans="1:62" x14ac:dyDescent="0.25">
      <c r="G2" s="2" t="s">
        <v>0</v>
      </c>
      <c r="H2" s="2"/>
    </row>
    <row r="3" spans="1:62" x14ac:dyDescent="0.25">
      <c r="G3" s="2" t="s">
        <v>138</v>
      </c>
      <c r="H3" s="2"/>
    </row>
    <row r="5" spans="1:62" x14ac:dyDescent="0.25">
      <c r="G5" s="2" t="s">
        <v>137</v>
      </c>
      <c r="H5" s="2"/>
    </row>
    <row r="6" spans="1:62" ht="16.5" x14ac:dyDescent="0.25">
      <c r="A6" s="3"/>
      <c r="B6" s="3"/>
      <c r="C6" s="3"/>
      <c r="D6" s="3"/>
      <c r="E6" s="3"/>
      <c r="F6" s="3"/>
      <c r="G6" s="3"/>
      <c r="H6" s="3"/>
    </row>
    <row r="7" spans="1:62" ht="15" customHeight="1" x14ac:dyDescent="0.25">
      <c r="A7" s="125" t="s">
        <v>134</v>
      </c>
      <c r="B7" s="125"/>
      <c r="C7" s="125"/>
      <c r="D7" s="125"/>
      <c r="E7" s="125"/>
      <c r="F7" s="125"/>
      <c r="G7" s="125"/>
      <c r="H7" s="48"/>
    </row>
    <row r="8" spans="1:62" ht="15.75" customHeight="1" x14ac:dyDescent="0.25">
      <c r="A8" s="125" t="s">
        <v>135</v>
      </c>
      <c r="B8" s="125"/>
      <c r="C8" s="125"/>
      <c r="D8" s="125"/>
      <c r="E8" s="125"/>
      <c r="F8" s="125"/>
      <c r="G8" s="125"/>
      <c r="H8" s="48"/>
    </row>
    <row r="9" spans="1:62" ht="19.5" customHeight="1" x14ac:dyDescent="0.25">
      <c r="A9" s="125" t="s">
        <v>164</v>
      </c>
      <c r="B9" s="125"/>
      <c r="C9" s="125"/>
      <c r="D9" s="125"/>
      <c r="E9" s="125"/>
      <c r="F9" s="125"/>
      <c r="G9" s="125"/>
      <c r="H9" s="48"/>
    </row>
    <row r="10" spans="1:62" x14ac:dyDescent="0.25">
      <c r="A10" s="4"/>
      <c r="B10" s="4"/>
      <c r="C10" s="4"/>
      <c r="D10" s="4"/>
      <c r="E10" s="4"/>
      <c r="F10" s="4"/>
      <c r="G10" s="4"/>
      <c r="H10" s="4"/>
    </row>
    <row r="11" spans="1:62" ht="15.75" customHeight="1" x14ac:dyDescent="0.25">
      <c r="A11" s="4"/>
      <c r="B11" s="125"/>
      <c r="C11" s="125"/>
      <c r="D11" s="125"/>
      <c r="E11" s="125"/>
      <c r="F11" s="125"/>
      <c r="G11" s="4"/>
      <c r="H11" s="4"/>
    </row>
    <row r="13" spans="1:62" s="6" customFormat="1" ht="107.25" customHeight="1" x14ac:dyDescent="0.25">
      <c r="A13" s="5" t="s">
        <v>109</v>
      </c>
      <c r="B13" s="5" t="s">
        <v>110</v>
      </c>
      <c r="C13" s="5" t="s">
        <v>1</v>
      </c>
      <c r="D13" s="5" t="s">
        <v>111</v>
      </c>
      <c r="E13" s="5" t="s">
        <v>2</v>
      </c>
      <c r="F13" s="5" t="s">
        <v>3</v>
      </c>
      <c r="G13" s="5" t="s">
        <v>112</v>
      </c>
      <c r="H13" s="49"/>
      <c r="I13" s="6" t="s">
        <v>152</v>
      </c>
    </row>
    <row r="14" spans="1:62" s="8" customFormat="1" ht="18.75" customHeight="1" x14ac:dyDescent="0.25">
      <c r="A14" s="7">
        <v>1</v>
      </c>
      <c r="B14" s="7">
        <v>2</v>
      </c>
      <c r="C14" s="42">
        <v>3</v>
      </c>
      <c r="D14" s="7">
        <v>4</v>
      </c>
      <c r="E14" s="7">
        <v>5</v>
      </c>
      <c r="F14" s="7">
        <v>6</v>
      </c>
      <c r="G14" s="7">
        <v>7</v>
      </c>
      <c r="H14" s="50"/>
    </row>
    <row r="15" spans="1:62" s="9" customFormat="1" ht="24.95" customHeight="1" x14ac:dyDescent="0.25">
      <c r="A15" s="10" t="s">
        <v>59</v>
      </c>
      <c r="B15" s="10" t="s">
        <v>59</v>
      </c>
      <c r="C15" s="17" t="s">
        <v>67</v>
      </c>
      <c r="D15" s="39">
        <v>4</v>
      </c>
      <c r="E15" s="41">
        <v>1.05</v>
      </c>
      <c r="F15" s="41">
        <v>1.131138</v>
      </c>
      <c r="G15" s="13">
        <f t="shared" ref="G15:G63" si="0">E15-F15</f>
        <v>-8.1137999999999932E-2</v>
      </c>
      <c r="H15" s="51" t="s">
        <v>153</v>
      </c>
      <c r="I15" s="36">
        <v>0.92300000000000004</v>
      </c>
    </row>
    <row r="16" spans="1:62" ht="24.95" customHeight="1" x14ac:dyDescent="0.25">
      <c r="A16" s="11" t="s">
        <v>60</v>
      </c>
      <c r="B16" s="11" t="s">
        <v>60</v>
      </c>
      <c r="C16" s="17" t="s">
        <v>94</v>
      </c>
      <c r="D16" s="39">
        <v>7</v>
      </c>
      <c r="E16" s="59">
        <v>1.9E-3</v>
      </c>
      <c r="F16" s="59">
        <v>1.1999999999999999E-3</v>
      </c>
      <c r="G16" s="13">
        <f t="shared" si="0"/>
        <v>7.000000000000001E-4</v>
      </c>
      <c r="H16" s="51" t="s">
        <v>153</v>
      </c>
      <c r="I16" s="37">
        <v>1.0089999999999999E-3</v>
      </c>
    </row>
    <row r="17" spans="1:9" ht="24.95" customHeight="1" x14ac:dyDescent="0.25">
      <c r="A17" s="11" t="s">
        <v>60</v>
      </c>
      <c r="B17" s="11" t="s">
        <v>60</v>
      </c>
      <c r="C17" s="17" t="s">
        <v>4</v>
      </c>
      <c r="D17" s="39">
        <v>6</v>
      </c>
      <c r="E17" s="18">
        <v>1.8E-3</v>
      </c>
      <c r="F17" s="18">
        <v>2.1840000000000002E-3</v>
      </c>
      <c r="G17" s="13">
        <f t="shared" si="0"/>
        <v>-3.8400000000000023E-4</v>
      </c>
      <c r="H17" s="51" t="s">
        <v>153</v>
      </c>
      <c r="I17" s="37">
        <f>0.001*(2.083+1.819+1.776)/3</f>
        <v>1.8926666666666666E-3</v>
      </c>
    </row>
    <row r="18" spans="1:9" ht="24.95" customHeight="1" x14ac:dyDescent="0.25">
      <c r="A18" s="10" t="s">
        <v>59</v>
      </c>
      <c r="B18" s="10" t="s">
        <v>59</v>
      </c>
      <c r="C18" s="17" t="s">
        <v>5</v>
      </c>
      <c r="D18" s="39">
        <v>7</v>
      </c>
      <c r="E18" s="59">
        <v>9.5E-4</v>
      </c>
      <c r="F18" s="59">
        <v>9.3599999999999998E-4</v>
      </c>
      <c r="G18" s="13">
        <f t="shared" si="0"/>
        <v>1.4000000000000015E-5</v>
      </c>
      <c r="H18" s="51" t="s">
        <v>153</v>
      </c>
      <c r="I18" s="37">
        <f>0.001*(1.18+1.08+0.83)/3</f>
        <v>1.0299999999999999E-3</v>
      </c>
    </row>
    <row r="19" spans="1:9" ht="24.95" customHeight="1" x14ac:dyDescent="0.25">
      <c r="A19" s="10" t="s">
        <v>59</v>
      </c>
      <c r="B19" s="10" t="s">
        <v>59</v>
      </c>
      <c r="C19" s="19" t="s">
        <v>132</v>
      </c>
      <c r="D19" s="40">
        <v>6</v>
      </c>
      <c r="E19" s="41">
        <v>1.5E-3</v>
      </c>
      <c r="F19" s="41">
        <v>1.699E-3</v>
      </c>
      <c r="G19" s="13">
        <f t="shared" si="0"/>
        <v>-1.9899999999999996E-4</v>
      </c>
      <c r="H19" s="51" t="s">
        <v>153</v>
      </c>
      <c r="I19" s="37">
        <f>0.001*(1.473+1.421+1.441)/3</f>
        <v>1.4450000000000001E-3</v>
      </c>
    </row>
    <row r="20" spans="1:9" ht="24.95" customHeight="1" x14ac:dyDescent="0.25">
      <c r="A20" s="11" t="s">
        <v>60</v>
      </c>
      <c r="B20" s="11" t="s">
        <v>60</v>
      </c>
      <c r="C20" s="19" t="s">
        <v>132</v>
      </c>
      <c r="D20" s="40">
        <v>6</v>
      </c>
      <c r="E20" s="41">
        <v>2E-3</v>
      </c>
      <c r="F20" s="41">
        <v>1.3140000000000001E-3</v>
      </c>
      <c r="G20" s="13">
        <f t="shared" si="0"/>
        <v>6.8599999999999998E-4</v>
      </c>
      <c r="H20" s="51" t="s">
        <v>153</v>
      </c>
      <c r="I20" s="37">
        <f>0.001*(1.741+1.665+1.457)/3</f>
        <v>1.621E-3</v>
      </c>
    </row>
    <row r="21" spans="1:9" ht="24.95" customHeight="1" x14ac:dyDescent="0.25">
      <c r="A21" s="11" t="s">
        <v>60</v>
      </c>
      <c r="B21" s="11" t="s">
        <v>60</v>
      </c>
      <c r="C21" s="19" t="s">
        <v>6</v>
      </c>
      <c r="D21" s="40">
        <v>6</v>
      </c>
      <c r="E21" s="59">
        <v>2E-3</v>
      </c>
      <c r="F21" s="59">
        <v>1.4289999999999999E-3</v>
      </c>
      <c r="G21" s="13">
        <f t="shared" si="0"/>
        <v>5.7100000000000011E-4</v>
      </c>
      <c r="H21" s="51" t="s">
        <v>153</v>
      </c>
      <c r="I21" s="37">
        <f>0.001*(2.05+1.612+0.849)/3</f>
        <v>1.5036666666666668E-3</v>
      </c>
    </row>
    <row r="22" spans="1:9" ht="24.95" customHeight="1" x14ac:dyDescent="0.25">
      <c r="A22" s="14" t="s">
        <v>14</v>
      </c>
      <c r="B22" s="14" t="s">
        <v>14</v>
      </c>
      <c r="C22" s="19" t="s">
        <v>7</v>
      </c>
      <c r="D22" s="40">
        <v>6</v>
      </c>
      <c r="E22" s="59">
        <v>2E-3</v>
      </c>
      <c r="F22" s="59">
        <v>1.2960000000000001E-3</v>
      </c>
      <c r="G22" s="13">
        <f t="shared" si="0"/>
        <v>7.0399999999999998E-4</v>
      </c>
      <c r="H22" s="51" t="s">
        <v>153</v>
      </c>
      <c r="I22" s="53">
        <f>0.001*(0.857+1.09+0.889)/3</f>
        <v>9.4533333333333351E-4</v>
      </c>
    </row>
    <row r="23" spans="1:9" ht="24.95" customHeight="1" x14ac:dyDescent="0.25">
      <c r="A23" s="14" t="s">
        <v>14</v>
      </c>
      <c r="B23" s="14" t="s">
        <v>14</v>
      </c>
      <c r="C23" s="21" t="s">
        <v>8</v>
      </c>
      <c r="D23" s="40">
        <v>6</v>
      </c>
      <c r="E23" s="44">
        <v>1.1000000000000001E-3</v>
      </c>
      <c r="F23" s="44">
        <v>1.537E-3</v>
      </c>
      <c r="G23" s="13">
        <f t="shared" si="0"/>
        <v>-4.3699999999999989E-4</v>
      </c>
      <c r="H23" s="51" t="s">
        <v>153</v>
      </c>
      <c r="I23" s="37">
        <f>0.001*(0.979+1.41+1.124)/3</f>
        <v>1.1709999999999999E-3</v>
      </c>
    </row>
    <row r="24" spans="1:9" ht="24.95" customHeight="1" x14ac:dyDescent="0.25">
      <c r="A24" s="11" t="s">
        <v>60</v>
      </c>
      <c r="B24" s="11" t="s">
        <v>60</v>
      </c>
      <c r="C24" s="21" t="s">
        <v>8</v>
      </c>
      <c r="D24" s="40">
        <v>6</v>
      </c>
      <c r="E24" s="44">
        <v>3.65E-3</v>
      </c>
      <c r="F24" s="44">
        <v>2.4169999999999999E-3</v>
      </c>
      <c r="G24" s="13">
        <f t="shared" si="0"/>
        <v>1.2330000000000002E-3</v>
      </c>
      <c r="H24" s="51" t="s">
        <v>153</v>
      </c>
      <c r="I24" s="37">
        <f>0.001*(3.415+2.507+2.308)/3</f>
        <v>2.7433333333333337E-3</v>
      </c>
    </row>
    <row r="25" spans="1:9" ht="24.95" customHeight="1" x14ac:dyDescent="0.25">
      <c r="A25" s="14" t="s">
        <v>14</v>
      </c>
      <c r="B25" s="14" t="s">
        <v>14</v>
      </c>
      <c r="C25" s="19" t="s">
        <v>9</v>
      </c>
      <c r="D25" s="40">
        <v>5</v>
      </c>
      <c r="E25" s="59">
        <v>2.9499999999999998E-2</v>
      </c>
      <c r="F25" s="59">
        <v>2.7123000000000001E-2</v>
      </c>
      <c r="G25" s="13">
        <f t="shared" si="0"/>
        <v>2.3769999999999972E-3</v>
      </c>
      <c r="H25" s="51" t="s">
        <v>153</v>
      </c>
      <c r="I25" s="37">
        <f>0.001*(31.913+35.866+23.795)/3</f>
        <v>3.0524666666666669E-2</v>
      </c>
    </row>
    <row r="26" spans="1:9" ht="24.95" customHeight="1" x14ac:dyDescent="0.25">
      <c r="A26" s="10" t="s">
        <v>59</v>
      </c>
      <c r="B26" s="10" t="s">
        <v>74</v>
      </c>
      <c r="C26" s="15" t="s">
        <v>10</v>
      </c>
      <c r="D26" s="40">
        <v>5</v>
      </c>
      <c r="E26" s="12">
        <v>2.8000000000000001E-2</v>
      </c>
      <c r="F26" s="12">
        <v>2.1964000000000001E-2</v>
      </c>
      <c r="G26" s="13">
        <f t="shared" si="0"/>
        <v>6.0359999999999997E-3</v>
      </c>
      <c r="H26" s="51" t="s">
        <v>153</v>
      </c>
      <c r="I26" s="53">
        <f>0.001*(9.815+19.861+17.408)/3</f>
        <v>1.5694666666666666E-2</v>
      </c>
    </row>
    <row r="27" spans="1:9" ht="24.95" customHeight="1" x14ac:dyDescent="0.25">
      <c r="A27" s="14" t="s">
        <v>12</v>
      </c>
      <c r="B27" s="14" t="s">
        <v>12</v>
      </c>
      <c r="C27" s="15" t="s">
        <v>11</v>
      </c>
      <c r="D27" s="40">
        <v>5</v>
      </c>
      <c r="E27" s="12">
        <v>2.5000000000000001E-2</v>
      </c>
      <c r="F27" s="12">
        <v>3.7151999999999998E-2</v>
      </c>
      <c r="G27" s="13">
        <f t="shared" si="0"/>
        <v>-1.2151999999999996E-2</v>
      </c>
      <c r="H27" s="51" t="s">
        <v>153</v>
      </c>
      <c r="I27" s="53">
        <f>0.001*(43.196+35.354+32.878)/3</f>
        <v>3.7142666666666664E-2</v>
      </c>
    </row>
    <row r="28" spans="1:9" ht="24.95" customHeight="1" x14ac:dyDescent="0.25">
      <c r="A28" s="16" t="s">
        <v>15</v>
      </c>
      <c r="B28" s="16" t="s">
        <v>15</v>
      </c>
      <c r="C28" s="15" t="s">
        <v>91</v>
      </c>
      <c r="D28" s="40">
        <v>5</v>
      </c>
      <c r="E28" s="12">
        <v>6.5000000000000002E-2</v>
      </c>
      <c r="F28" s="12">
        <v>4.3888999999999997E-2</v>
      </c>
      <c r="G28" s="13">
        <f t="shared" si="0"/>
        <v>2.1111000000000005E-2</v>
      </c>
      <c r="H28" s="51" t="s">
        <v>153</v>
      </c>
      <c r="I28" s="53">
        <f>0.001*(10.856+38.289+33.407)/3</f>
        <v>2.7517333333333335E-2</v>
      </c>
    </row>
    <row r="29" spans="1:9" ht="24.95" customHeight="1" x14ac:dyDescent="0.25">
      <c r="A29" s="25" t="s">
        <v>59</v>
      </c>
      <c r="B29" s="25" t="s">
        <v>59</v>
      </c>
      <c r="C29" s="26" t="s">
        <v>126</v>
      </c>
      <c r="D29" s="40">
        <v>5</v>
      </c>
      <c r="E29" s="12">
        <v>0.12490800000000001</v>
      </c>
      <c r="F29" s="12">
        <v>0.17822499999999999</v>
      </c>
      <c r="G29" s="23">
        <f t="shared" si="0"/>
        <v>-5.3316999999999989E-2</v>
      </c>
      <c r="H29" s="52" t="s">
        <v>153</v>
      </c>
      <c r="I29" s="37">
        <f>0.001*(196.049+175.57)/2</f>
        <v>0.18580950000000002</v>
      </c>
    </row>
    <row r="30" spans="1:9" ht="24.95" customHeight="1" x14ac:dyDescent="0.25">
      <c r="A30" s="10" t="s">
        <v>59</v>
      </c>
      <c r="B30" s="25" t="s">
        <v>59</v>
      </c>
      <c r="C30" s="29" t="s">
        <v>13</v>
      </c>
      <c r="D30" s="40">
        <v>7</v>
      </c>
      <c r="E30" s="12">
        <v>8.34E-4</v>
      </c>
      <c r="F30" s="12">
        <v>1.2769999999999999E-3</v>
      </c>
      <c r="G30" s="13">
        <f t="shared" si="0"/>
        <v>-4.4299999999999993E-4</v>
      </c>
      <c r="H30" s="51" t="s">
        <v>154</v>
      </c>
      <c r="I30" s="37">
        <f>0.001*(0.834+1.068+1.106)/3</f>
        <v>1.0026666666666667E-3</v>
      </c>
    </row>
    <row r="31" spans="1:9" ht="24.95" customHeight="1" x14ac:dyDescent="0.25">
      <c r="A31" s="14" t="s">
        <v>14</v>
      </c>
      <c r="B31" s="14" t="s">
        <v>14</v>
      </c>
      <c r="C31" s="30" t="s">
        <v>98</v>
      </c>
      <c r="D31" s="40">
        <v>6</v>
      </c>
      <c r="E31" s="12">
        <v>7.0000000000000001E-3</v>
      </c>
      <c r="F31" s="12">
        <v>6.1339999999999997E-3</v>
      </c>
      <c r="G31" s="13">
        <f t="shared" si="0"/>
        <v>8.6600000000000045E-4</v>
      </c>
      <c r="H31" s="51" t="s">
        <v>153</v>
      </c>
      <c r="I31" s="53">
        <f>0.001*(6.338+2+5.466)/3</f>
        <v>4.601333333333334E-3</v>
      </c>
    </row>
    <row r="32" spans="1:9" ht="24.95" customHeight="1" x14ac:dyDescent="0.25">
      <c r="A32" s="14" t="s">
        <v>14</v>
      </c>
      <c r="B32" s="14" t="s">
        <v>14</v>
      </c>
      <c r="C32" s="20" t="s">
        <v>127</v>
      </c>
      <c r="D32" s="39">
        <v>7</v>
      </c>
      <c r="E32" s="12">
        <v>1.1999999999999999E-3</v>
      </c>
      <c r="F32" s="12">
        <v>1.508E-3</v>
      </c>
      <c r="G32" s="13">
        <f t="shared" si="0"/>
        <v>-3.0800000000000011E-4</v>
      </c>
      <c r="H32" s="51" t="s">
        <v>153</v>
      </c>
      <c r="I32" s="37">
        <f>0.001*(1.32+2.16+1.329)/3</f>
        <v>1.603E-3</v>
      </c>
    </row>
    <row r="33" spans="1:9" ht="24.95" customHeight="1" x14ac:dyDescent="0.25">
      <c r="A33" s="16" t="s">
        <v>15</v>
      </c>
      <c r="B33" s="16" t="s">
        <v>15</v>
      </c>
      <c r="C33" s="24" t="s">
        <v>78</v>
      </c>
      <c r="D33" s="40">
        <v>6</v>
      </c>
      <c r="E33" s="12">
        <v>8.0000000000000002E-3</v>
      </c>
      <c r="F33" s="12">
        <v>1.0862E-2</v>
      </c>
      <c r="G33" s="13">
        <f t="shared" si="0"/>
        <v>-2.862E-3</v>
      </c>
      <c r="H33" s="51" t="s">
        <v>153</v>
      </c>
      <c r="I33" s="37">
        <f>0.001*(13.798+8.04+8)/3</f>
        <v>9.946E-3</v>
      </c>
    </row>
    <row r="34" spans="1:9" ht="24.95" customHeight="1" x14ac:dyDescent="0.25">
      <c r="A34" s="14" t="s">
        <v>14</v>
      </c>
      <c r="B34" s="14" t="s">
        <v>14</v>
      </c>
      <c r="C34" s="67" t="s">
        <v>79</v>
      </c>
      <c r="D34" s="40">
        <v>6</v>
      </c>
      <c r="E34" s="60">
        <v>0.01</v>
      </c>
      <c r="F34" s="41">
        <v>2.2179999999999999E-3</v>
      </c>
      <c r="G34" s="13">
        <f t="shared" si="0"/>
        <v>7.7820000000000007E-3</v>
      </c>
      <c r="H34" s="51" t="s">
        <v>153</v>
      </c>
      <c r="I34" s="37">
        <f>0.001*(4.681+2.046+2.107)/3</f>
        <v>2.9446666666666666E-3</v>
      </c>
    </row>
    <row r="35" spans="1:9" ht="24.95" customHeight="1" x14ac:dyDescent="0.25">
      <c r="A35" s="11" t="s">
        <v>60</v>
      </c>
      <c r="B35" s="11" t="s">
        <v>60</v>
      </c>
      <c r="C35" s="20" t="s">
        <v>16</v>
      </c>
      <c r="D35" s="39">
        <v>6</v>
      </c>
      <c r="E35" s="12">
        <v>1.92E-3</v>
      </c>
      <c r="F35" s="12">
        <v>1.7340000000000001E-3</v>
      </c>
      <c r="G35" s="13">
        <f t="shared" si="0"/>
        <v>1.8599999999999997E-4</v>
      </c>
      <c r="H35" s="51" t="s">
        <v>153</v>
      </c>
      <c r="I35" s="37">
        <f>0.001*(1.93+1.92+1.938)/3</f>
        <v>1.9293333333333332E-3</v>
      </c>
    </row>
    <row r="36" spans="1:9" ht="24.95" customHeight="1" x14ac:dyDescent="0.25">
      <c r="A36" s="14" t="s">
        <v>14</v>
      </c>
      <c r="B36" s="14" t="s">
        <v>14</v>
      </c>
      <c r="C36" s="20" t="s">
        <v>17</v>
      </c>
      <c r="D36" s="40">
        <v>6</v>
      </c>
      <c r="E36" s="12">
        <v>2.5000000000000001E-3</v>
      </c>
      <c r="F36" s="12">
        <v>0</v>
      </c>
      <c r="G36" s="13">
        <f t="shared" si="0"/>
        <v>2.5000000000000001E-3</v>
      </c>
      <c r="H36" s="51" t="s">
        <v>153</v>
      </c>
      <c r="I36" s="54">
        <v>2.5000000000000001E-3</v>
      </c>
    </row>
    <row r="37" spans="1:9" ht="24.95" customHeight="1" x14ac:dyDescent="0.25">
      <c r="A37" s="16" t="s">
        <v>15</v>
      </c>
      <c r="B37" s="16" t="s">
        <v>15</v>
      </c>
      <c r="C37" s="20" t="s">
        <v>18</v>
      </c>
      <c r="D37" s="40">
        <v>6</v>
      </c>
      <c r="E37" s="12">
        <v>2.7899999999999999E-3</v>
      </c>
      <c r="F37" s="12">
        <v>1.266E-3</v>
      </c>
      <c r="G37" s="13">
        <f t="shared" si="0"/>
        <v>1.524E-3</v>
      </c>
      <c r="H37" s="51" t="s">
        <v>154</v>
      </c>
      <c r="I37" s="37">
        <f>0.001*(2.79+2.79+0.316)/3</f>
        <v>1.9653333333333333E-3</v>
      </c>
    </row>
    <row r="38" spans="1:9" ht="24.95" customHeight="1" x14ac:dyDescent="0.25">
      <c r="A38" s="16" t="s">
        <v>15</v>
      </c>
      <c r="B38" s="16" t="s">
        <v>15</v>
      </c>
      <c r="C38" s="20" t="s">
        <v>19</v>
      </c>
      <c r="D38" s="40">
        <v>6</v>
      </c>
      <c r="E38" s="12">
        <v>1.7000000000000001E-2</v>
      </c>
      <c r="F38" s="12">
        <v>1.3589E-2</v>
      </c>
      <c r="G38" s="13">
        <f t="shared" si="0"/>
        <v>3.4110000000000008E-3</v>
      </c>
      <c r="H38" s="51" t="s">
        <v>153</v>
      </c>
      <c r="I38" s="37">
        <f>0.001*(13.925+14.189+11.352)/3</f>
        <v>1.3155333333333333E-2</v>
      </c>
    </row>
    <row r="39" spans="1:9" ht="24.95" customHeight="1" x14ac:dyDescent="0.25">
      <c r="A39" s="14" t="s">
        <v>14</v>
      </c>
      <c r="B39" s="14" t="s">
        <v>14</v>
      </c>
      <c r="C39" s="20" t="s">
        <v>20</v>
      </c>
      <c r="D39" s="40">
        <v>6</v>
      </c>
      <c r="E39" s="12">
        <v>7.4000000000000003E-3</v>
      </c>
      <c r="F39" s="12">
        <v>1.6497000000000001E-2</v>
      </c>
      <c r="G39" s="13">
        <f t="shared" si="0"/>
        <v>-9.0970000000000009E-3</v>
      </c>
      <c r="H39" s="51" t="s">
        <v>153</v>
      </c>
      <c r="I39" s="53">
        <f>0.001*(17.095+17.628+15.845)/3</f>
        <v>1.6855999999999999E-2</v>
      </c>
    </row>
    <row r="40" spans="1:9" ht="24.95" customHeight="1" x14ac:dyDescent="0.25">
      <c r="A40" s="16" t="s">
        <v>15</v>
      </c>
      <c r="B40" s="16" t="s">
        <v>15</v>
      </c>
      <c r="C40" s="20" t="s">
        <v>21</v>
      </c>
      <c r="D40" s="39">
        <v>7</v>
      </c>
      <c r="E40" s="12">
        <v>8.9999999999999998E-4</v>
      </c>
      <c r="F40" s="12">
        <v>1.477E-3</v>
      </c>
      <c r="G40" s="13">
        <f t="shared" si="0"/>
        <v>-5.7700000000000004E-4</v>
      </c>
      <c r="H40" s="51" t="s">
        <v>153</v>
      </c>
      <c r="I40" s="37">
        <f>0.001*(0.99+0.901+0.833)/3</f>
        <v>9.0800000000000006E-4</v>
      </c>
    </row>
    <row r="41" spans="1:9" ht="24.95" customHeight="1" x14ac:dyDescent="0.25">
      <c r="A41" s="16" t="s">
        <v>15</v>
      </c>
      <c r="B41" s="16" t="s">
        <v>15</v>
      </c>
      <c r="C41" s="20" t="s">
        <v>22</v>
      </c>
      <c r="D41" s="40">
        <v>6</v>
      </c>
      <c r="E41" s="12">
        <v>1.6739999999999999E-3</v>
      </c>
      <c r="F41" s="12">
        <v>2.3670000000000002E-3</v>
      </c>
      <c r="G41" s="13">
        <f t="shared" si="0"/>
        <v>-6.9300000000000026E-4</v>
      </c>
      <c r="H41" s="51" t="s">
        <v>153</v>
      </c>
      <c r="I41" s="37">
        <f>0.001*(2.302+2.931+1.728)/3</f>
        <v>2.3203333333333335E-3</v>
      </c>
    </row>
    <row r="42" spans="1:9" ht="24.95" customHeight="1" x14ac:dyDescent="0.25">
      <c r="A42" s="14" t="s">
        <v>162</v>
      </c>
      <c r="B42" s="14" t="s">
        <v>162</v>
      </c>
      <c r="C42" s="20" t="s">
        <v>23</v>
      </c>
      <c r="D42" s="40">
        <v>5</v>
      </c>
      <c r="E42" s="12">
        <v>3.1E-2</v>
      </c>
      <c r="F42" s="12">
        <v>3.6051E-2</v>
      </c>
      <c r="G42" s="13">
        <f t="shared" si="0"/>
        <v>-5.0509999999999999E-3</v>
      </c>
      <c r="H42" s="51" t="s">
        <v>154</v>
      </c>
      <c r="I42" s="37">
        <f>0.001*(30.603+57.337+28.93)/3</f>
        <v>3.8956666666666667E-2</v>
      </c>
    </row>
    <row r="43" spans="1:9" ht="24.95" customHeight="1" x14ac:dyDescent="0.25">
      <c r="A43" s="16" t="s">
        <v>162</v>
      </c>
      <c r="B43" s="16" t="s">
        <v>162</v>
      </c>
      <c r="C43" s="20" t="s">
        <v>139</v>
      </c>
      <c r="D43" s="39">
        <v>5</v>
      </c>
      <c r="E43" s="12">
        <v>0.111</v>
      </c>
      <c r="F43" s="12">
        <v>0.118062</v>
      </c>
      <c r="G43" s="13">
        <f t="shared" si="0"/>
        <v>-7.0619999999999988E-3</v>
      </c>
      <c r="H43" s="51" t="s">
        <v>154</v>
      </c>
      <c r="I43" s="37">
        <f>0.001*(104.046+110.421+104.275)/3</f>
        <v>0.10624733333333335</v>
      </c>
    </row>
    <row r="44" spans="1:9" ht="24.95" customHeight="1" x14ac:dyDescent="0.25">
      <c r="A44" s="14" t="s">
        <v>14</v>
      </c>
      <c r="B44" s="14" t="s">
        <v>14</v>
      </c>
      <c r="C44" s="20" t="s">
        <v>24</v>
      </c>
      <c r="D44" s="40">
        <v>6</v>
      </c>
      <c r="E44" s="12">
        <v>3.0000000000000001E-3</v>
      </c>
      <c r="F44" s="12">
        <v>3.2460000000000002E-3</v>
      </c>
      <c r="G44" s="13">
        <f t="shared" si="0"/>
        <v>-2.4600000000000012E-4</v>
      </c>
      <c r="H44" s="51" t="s">
        <v>153</v>
      </c>
      <c r="I44" s="37">
        <f>0.001*(3.22+3.479+2.833)/3</f>
        <v>3.1773333333333337E-3</v>
      </c>
    </row>
    <row r="45" spans="1:9" ht="24.95" customHeight="1" x14ac:dyDescent="0.2">
      <c r="A45" s="16" t="s">
        <v>15</v>
      </c>
      <c r="B45" s="16" t="s">
        <v>15</v>
      </c>
      <c r="C45" s="68" t="s">
        <v>80</v>
      </c>
      <c r="D45" s="39">
        <v>6</v>
      </c>
      <c r="E45" s="12">
        <v>1.6329999999999999E-3</v>
      </c>
      <c r="F45" s="12">
        <v>1.7149999999999999E-3</v>
      </c>
      <c r="G45" s="13">
        <f t="shared" si="0"/>
        <v>-8.2000000000000042E-5</v>
      </c>
      <c r="H45" s="51" t="s">
        <v>154</v>
      </c>
      <c r="I45" s="37">
        <f>0.001*(1.395+1.69+1.633)/3</f>
        <v>1.5726666666666667E-3</v>
      </c>
    </row>
    <row r="46" spans="1:9" ht="24.95" customHeight="1" x14ac:dyDescent="0.2">
      <c r="A46" s="16" t="s">
        <v>15</v>
      </c>
      <c r="B46" s="16" t="s">
        <v>15</v>
      </c>
      <c r="C46" s="68" t="s">
        <v>81</v>
      </c>
      <c r="D46" s="40">
        <v>7</v>
      </c>
      <c r="E46" s="12">
        <v>7.5500000000000003E-4</v>
      </c>
      <c r="F46" s="12">
        <v>8.8500000000000004E-4</v>
      </c>
      <c r="G46" s="13">
        <f t="shared" si="0"/>
        <v>-1.3000000000000002E-4</v>
      </c>
      <c r="H46" s="51" t="s">
        <v>153</v>
      </c>
      <c r="I46" s="37">
        <f>0.001*(0.755+0.755+0.755)/3</f>
        <v>7.5500000000000003E-4</v>
      </c>
    </row>
    <row r="47" spans="1:9" ht="24.95" customHeight="1" x14ac:dyDescent="0.25">
      <c r="A47" s="16" t="s">
        <v>162</v>
      </c>
      <c r="B47" s="16" t="s">
        <v>162</v>
      </c>
      <c r="C47" s="20" t="s">
        <v>25</v>
      </c>
      <c r="D47" s="39">
        <v>7</v>
      </c>
      <c r="E47" s="12">
        <v>1.4890000000000001E-3</v>
      </c>
      <c r="F47" s="12">
        <v>2.7999999999999998E-4</v>
      </c>
      <c r="G47" s="13">
        <f t="shared" si="0"/>
        <v>1.209E-3</v>
      </c>
      <c r="H47" s="51" t="s">
        <v>153</v>
      </c>
      <c r="I47" s="53">
        <f>0.001*(0.147+0.16+0.18)/3</f>
        <v>1.6233333333333334E-4</v>
      </c>
    </row>
    <row r="48" spans="1:9" ht="24.95" customHeight="1" x14ac:dyDescent="0.25">
      <c r="A48" s="14" t="s">
        <v>14</v>
      </c>
      <c r="B48" s="14" t="s">
        <v>14</v>
      </c>
      <c r="C48" s="27" t="s">
        <v>26</v>
      </c>
      <c r="D48" s="39">
        <v>4</v>
      </c>
      <c r="E48" s="12">
        <v>0.30599999999999999</v>
      </c>
      <c r="F48" s="12">
        <v>0.27214899999999997</v>
      </c>
      <c r="G48" s="13">
        <f t="shared" si="0"/>
        <v>3.385100000000002E-2</v>
      </c>
      <c r="H48" s="51" t="s">
        <v>154</v>
      </c>
      <c r="I48" s="37">
        <f>0.001*(306+256.555+215.799)/3</f>
        <v>0.25945133333333337</v>
      </c>
    </row>
    <row r="49" spans="1:9" ht="24.95" customHeight="1" x14ac:dyDescent="0.25">
      <c r="A49" s="14" t="s">
        <v>14</v>
      </c>
      <c r="B49" s="14" t="s">
        <v>14</v>
      </c>
      <c r="C49" s="27" t="s">
        <v>26</v>
      </c>
      <c r="D49" s="39">
        <v>5</v>
      </c>
      <c r="E49" s="12">
        <v>0.33479999999999999</v>
      </c>
      <c r="F49" s="12">
        <v>0.302844</v>
      </c>
      <c r="G49" s="13">
        <f t="shared" si="0"/>
        <v>3.1955999999999984E-2</v>
      </c>
      <c r="H49" s="51" t="s">
        <v>154</v>
      </c>
      <c r="I49" s="37">
        <f>0.001*(334.8+273.903+257.675)/3</f>
        <v>0.28879266666666664</v>
      </c>
    </row>
    <row r="50" spans="1:9" ht="24.95" customHeight="1" x14ac:dyDescent="0.25">
      <c r="A50" s="10" t="s">
        <v>61</v>
      </c>
      <c r="B50" s="10" t="s">
        <v>61</v>
      </c>
      <c r="C50" s="20" t="s">
        <v>116</v>
      </c>
      <c r="D50" s="40">
        <v>6</v>
      </c>
      <c r="E50" s="12">
        <v>6.0000000000000001E-3</v>
      </c>
      <c r="F50" s="12">
        <v>7.2230000000000003E-3</v>
      </c>
      <c r="G50" s="13">
        <f t="shared" si="0"/>
        <v>-1.2230000000000001E-3</v>
      </c>
      <c r="H50" s="51" t="s">
        <v>153</v>
      </c>
      <c r="I50" s="37">
        <f>0.001*(6.579+7.158+7.405)/3</f>
        <v>7.0473333333333334E-3</v>
      </c>
    </row>
    <row r="51" spans="1:9" ht="24.95" customHeight="1" x14ac:dyDescent="0.25">
      <c r="A51" s="16" t="s">
        <v>15</v>
      </c>
      <c r="B51" s="16" t="s">
        <v>15</v>
      </c>
      <c r="C51" s="20" t="s">
        <v>28</v>
      </c>
      <c r="D51" s="40">
        <v>6</v>
      </c>
      <c r="E51" s="12">
        <v>0.01</v>
      </c>
      <c r="F51" s="12">
        <v>6.5209999999999999E-3</v>
      </c>
      <c r="G51" s="13">
        <f t="shared" si="0"/>
        <v>3.4790000000000003E-3</v>
      </c>
      <c r="H51" s="51" t="s">
        <v>153</v>
      </c>
      <c r="I51" s="53">
        <f>0.001*(6.932+5.944+4.652)/3</f>
        <v>5.842666666666667E-3</v>
      </c>
    </row>
    <row r="52" spans="1:9" ht="24.95" customHeight="1" x14ac:dyDescent="0.25">
      <c r="A52" s="10" t="s">
        <v>61</v>
      </c>
      <c r="B52" s="10" t="s">
        <v>61</v>
      </c>
      <c r="C52" s="28" t="s">
        <v>77</v>
      </c>
      <c r="D52" s="40">
        <v>5</v>
      </c>
      <c r="E52" s="12">
        <v>3.2000000000000001E-2</v>
      </c>
      <c r="F52" s="12">
        <v>4.3536999999999999E-2</v>
      </c>
      <c r="G52" s="13">
        <f t="shared" si="0"/>
        <v>-1.1536999999999999E-2</v>
      </c>
      <c r="H52" s="51" t="s">
        <v>153</v>
      </c>
      <c r="I52" s="37">
        <f>0.001*(26.121+32.405+37.292)/3</f>
        <v>3.1939333333333333E-2</v>
      </c>
    </row>
    <row r="53" spans="1:9" ht="24.95" customHeight="1" x14ac:dyDescent="0.25">
      <c r="A53" s="16" t="s">
        <v>15</v>
      </c>
      <c r="B53" s="16" t="s">
        <v>15</v>
      </c>
      <c r="C53" s="27" t="s">
        <v>29</v>
      </c>
      <c r="D53" s="39">
        <v>4</v>
      </c>
      <c r="E53" s="12">
        <v>0.22419600000000001</v>
      </c>
      <c r="F53" s="12">
        <v>0.23485800000000001</v>
      </c>
      <c r="G53" s="13">
        <f t="shared" si="0"/>
        <v>-1.0662000000000005E-2</v>
      </c>
      <c r="H53" s="51" t="s">
        <v>154</v>
      </c>
      <c r="I53" s="37">
        <f>0.001*(224.196+224.267+209.611)/3</f>
        <v>0.21935799999999997</v>
      </c>
    </row>
    <row r="54" spans="1:9" ht="24.95" customHeight="1" x14ac:dyDescent="0.25">
      <c r="A54" s="16" t="s">
        <v>15</v>
      </c>
      <c r="B54" s="16" t="s">
        <v>15</v>
      </c>
      <c r="C54" s="27" t="s">
        <v>29</v>
      </c>
      <c r="D54" s="39">
        <v>6</v>
      </c>
      <c r="E54" s="12">
        <v>2.6169000000000001E-2</v>
      </c>
      <c r="F54" s="12">
        <v>2.4393999999999999E-2</v>
      </c>
      <c r="G54" s="13">
        <f t="shared" si="0"/>
        <v>1.7750000000000023E-3</v>
      </c>
      <c r="H54" s="51" t="s">
        <v>154</v>
      </c>
      <c r="I54" s="37">
        <f>0.001*(26.169+23.413+24.465)/3</f>
        <v>2.4682333333333334E-2</v>
      </c>
    </row>
    <row r="55" spans="1:9" ht="24.95" customHeight="1" x14ac:dyDescent="0.25">
      <c r="A55" s="16" t="s">
        <v>15</v>
      </c>
      <c r="B55" s="16" t="s">
        <v>15</v>
      </c>
      <c r="C55" s="20" t="s">
        <v>30</v>
      </c>
      <c r="D55" s="40">
        <v>6</v>
      </c>
      <c r="E55" s="12">
        <v>2.5999999999999999E-3</v>
      </c>
      <c r="F55" s="12">
        <v>2.7959999999999999E-3</v>
      </c>
      <c r="G55" s="13">
        <f t="shared" si="0"/>
        <v>-1.9599999999999999E-4</v>
      </c>
      <c r="H55" s="51" t="s">
        <v>153</v>
      </c>
      <c r="I55" s="37">
        <f>0.001*(2.86+2.82+2.271)/3</f>
        <v>2.6503333333333331E-3</v>
      </c>
    </row>
    <row r="56" spans="1:9" ht="24.95" customHeight="1" x14ac:dyDescent="0.25">
      <c r="A56" s="14" t="s">
        <v>14</v>
      </c>
      <c r="B56" s="14" t="s">
        <v>14</v>
      </c>
      <c r="C56" s="15" t="s">
        <v>31</v>
      </c>
      <c r="D56" s="40">
        <v>6</v>
      </c>
      <c r="E56" s="12">
        <v>6.0000000000000001E-3</v>
      </c>
      <c r="F56" s="12">
        <v>1.4920000000000001E-3</v>
      </c>
      <c r="G56" s="13">
        <f>E56-F56</f>
        <v>4.5079999999999999E-3</v>
      </c>
      <c r="H56" s="51" t="s">
        <v>154</v>
      </c>
      <c r="I56" s="55">
        <v>6.0000000000000001E-3</v>
      </c>
    </row>
    <row r="57" spans="1:9" ht="24.95" customHeight="1" x14ac:dyDescent="0.25">
      <c r="A57" s="11" t="s">
        <v>60</v>
      </c>
      <c r="B57" s="11" t="s">
        <v>60</v>
      </c>
      <c r="C57" s="20" t="s">
        <v>32</v>
      </c>
      <c r="D57" s="39">
        <v>7</v>
      </c>
      <c r="E57" s="12">
        <v>5.0000000000000001E-4</v>
      </c>
      <c r="F57" s="12">
        <v>1.08E-3</v>
      </c>
      <c r="G57" s="13">
        <f t="shared" si="0"/>
        <v>-5.8E-4</v>
      </c>
      <c r="H57" s="51" t="s">
        <v>153</v>
      </c>
      <c r="I57" s="56">
        <f>0.001*(1.041+1.04+0.762)/3</f>
        <v>9.4766666666666664E-4</v>
      </c>
    </row>
    <row r="58" spans="1:9" ht="24.95" customHeight="1" x14ac:dyDescent="0.25">
      <c r="A58" s="16" t="s">
        <v>15</v>
      </c>
      <c r="B58" s="16" t="s">
        <v>15</v>
      </c>
      <c r="C58" s="20" t="s">
        <v>33</v>
      </c>
      <c r="D58" s="39">
        <v>7</v>
      </c>
      <c r="E58" s="12">
        <v>8.0000000000000004E-4</v>
      </c>
      <c r="F58" s="12">
        <v>6.5899999999999997E-4</v>
      </c>
      <c r="G58" s="13">
        <f t="shared" si="0"/>
        <v>1.4100000000000007E-4</v>
      </c>
      <c r="H58" s="51" t="s">
        <v>153</v>
      </c>
      <c r="I58" s="37">
        <f>0.001*(0.597+0.573+0.586)/3</f>
        <v>5.8533333333333321E-4</v>
      </c>
    </row>
    <row r="59" spans="1:9" ht="24.95" customHeight="1" x14ac:dyDescent="0.25">
      <c r="A59" s="16" t="s">
        <v>162</v>
      </c>
      <c r="B59" s="16" t="s">
        <v>162</v>
      </c>
      <c r="C59" s="20" t="s">
        <v>34</v>
      </c>
      <c r="D59" s="40">
        <v>5</v>
      </c>
      <c r="E59" s="12">
        <v>1.8737E-2</v>
      </c>
      <c r="F59" s="12">
        <v>1.7831E-2</v>
      </c>
      <c r="G59" s="13">
        <f t="shared" si="0"/>
        <v>9.0600000000000055E-4</v>
      </c>
      <c r="H59" s="51" t="s">
        <v>154</v>
      </c>
      <c r="I59" s="37">
        <f>0.001*(18.737+18.327+14.9)/3</f>
        <v>1.7321333333333331E-2</v>
      </c>
    </row>
    <row r="60" spans="1:9" ht="24.95" customHeight="1" x14ac:dyDescent="0.25">
      <c r="A60" s="11" t="s">
        <v>60</v>
      </c>
      <c r="B60" s="11" t="s">
        <v>60</v>
      </c>
      <c r="C60" s="20" t="s">
        <v>35</v>
      </c>
      <c r="D60" s="40">
        <v>7</v>
      </c>
      <c r="E60" s="12">
        <v>1.964E-3</v>
      </c>
      <c r="F60" s="12">
        <v>3.068E-3</v>
      </c>
      <c r="G60" s="13">
        <f t="shared" si="0"/>
        <v>-1.1039999999999999E-3</v>
      </c>
      <c r="H60" s="51" t="s">
        <v>154</v>
      </c>
      <c r="I60" s="37">
        <f>0.001*(1.964+1.851+2.031)/3</f>
        <v>1.9486666666666669E-3</v>
      </c>
    </row>
    <row r="61" spans="1:9" ht="24.95" customHeight="1" x14ac:dyDescent="0.25">
      <c r="A61" s="11" t="s">
        <v>60</v>
      </c>
      <c r="B61" s="11" t="s">
        <v>60</v>
      </c>
      <c r="C61" s="20" t="s">
        <v>35</v>
      </c>
      <c r="D61" s="39">
        <v>6</v>
      </c>
      <c r="E61" s="12">
        <v>2.673E-3</v>
      </c>
      <c r="F61" s="12">
        <v>2.5509999999999999E-3</v>
      </c>
      <c r="G61" s="13">
        <f t="shared" si="0"/>
        <v>1.2200000000000015E-4</v>
      </c>
      <c r="H61" s="51" t="s">
        <v>154</v>
      </c>
      <c r="I61" s="37">
        <f>0.001*(2.673+2.387+1.673)/3</f>
        <v>2.2443333333333334E-3</v>
      </c>
    </row>
    <row r="62" spans="1:9" ht="24.95" customHeight="1" x14ac:dyDescent="0.25">
      <c r="A62" s="16" t="s">
        <v>15</v>
      </c>
      <c r="B62" s="16" t="s">
        <v>15</v>
      </c>
      <c r="C62" s="20" t="s">
        <v>36</v>
      </c>
      <c r="D62" s="40">
        <v>6</v>
      </c>
      <c r="E62" s="12">
        <v>3.5000000000000001E-3</v>
      </c>
      <c r="F62" s="12">
        <v>0</v>
      </c>
      <c r="G62" s="13">
        <f t="shared" si="0"/>
        <v>3.5000000000000001E-3</v>
      </c>
      <c r="H62" s="51" t="s">
        <v>153</v>
      </c>
      <c r="I62" s="37">
        <f>0.001*(3.242+4.342+0.312)/3</f>
        <v>2.6320000000000002E-3</v>
      </c>
    </row>
    <row r="63" spans="1:9" ht="24.95" customHeight="1" x14ac:dyDescent="0.25">
      <c r="A63" s="16" t="s">
        <v>162</v>
      </c>
      <c r="B63" s="16" t="s">
        <v>162</v>
      </c>
      <c r="C63" s="20" t="s">
        <v>37</v>
      </c>
      <c r="D63" s="40">
        <v>6</v>
      </c>
      <c r="E63" s="12">
        <v>1.1285E-2</v>
      </c>
      <c r="F63" s="12">
        <v>1.1858E-2</v>
      </c>
      <c r="G63" s="13">
        <f t="shared" si="0"/>
        <v>-5.7300000000000059E-4</v>
      </c>
      <c r="H63" s="51" t="s">
        <v>154</v>
      </c>
      <c r="I63" s="37">
        <f>0.001*(11.285+12.085+10.171)/3</f>
        <v>1.1180333333333332E-2</v>
      </c>
    </row>
    <row r="64" spans="1:9" ht="24.95" customHeight="1" x14ac:dyDescent="0.25">
      <c r="A64" s="14" t="s">
        <v>14</v>
      </c>
      <c r="B64" s="14" t="s">
        <v>14</v>
      </c>
      <c r="C64" s="20" t="s">
        <v>38</v>
      </c>
      <c r="D64" s="39">
        <v>6</v>
      </c>
      <c r="E64" s="12">
        <v>1.6999999999999999E-3</v>
      </c>
      <c r="F64" s="12">
        <v>1.9009999999999999E-3</v>
      </c>
      <c r="G64" s="13">
        <f>E64-F64</f>
        <v>-2.0100000000000001E-4</v>
      </c>
      <c r="H64" s="51" t="s">
        <v>154</v>
      </c>
      <c r="I64" s="37">
        <f>0.001*(1.75+1.695+1.442)/3</f>
        <v>1.6290000000000002E-3</v>
      </c>
    </row>
    <row r="65" spans="1:10" ht="24.95" customHeight="1" x14ac:dyDescent="0.25">
      <c r="A65" s="16" t="s">
        <v>162</v>
      </c>
      <c r="B65" s="16" t="s">
        <v>162</v>
      </c>
      <c r="C65" s="20" t="s">
        <v>39</v>
      </c>
      <c r="D65" s="40">
        <v>5</v>
      </c>
      <c r="E65" s="12">
        <v>3.6616999999999997E-2</v>
      </c>
      <c r="F65" s="12">
        <v>4.5925000000000001E-2</v>
      </c>
      <c r="G65" s="13">
        <f>E65-F65</f>
        <v>-9.3080000000000038E-3</v>
      </c>
      <c r="H65" s="51" t="s">
        <v>154</v>
      </c>
      <c r="I65" s="37">
        <f>0.001*(48.939+41.323+44.654)/3</f>
        <v>4.4972000000000005E-2</v>
      </c>
    </row>
    <row r="66" spans="1:10" ht="24.95" customHeight="1" x14ac:dyDescent="0.25">
      <c r="A66" s="16" t="s">
        <v>162</v>
      </c>
      <c r="B66" s="16" t="s">
        <v>162</v>
      </c>
      <c r="C66" s="20" t="s">
        <v>39</v>
      </c>
      <c r="D66" s="40">
        <v>6</v>
      </c>
      <c r="E66" s="12">
        <v>1.5427E-2</v>
      </c>
      <c r="F66" s="12">
        <v>2.4688000000000002E-2</v>
      </c>
      <c r="G66" s="13">
        <f>E66-F66</f>
        <v>-9.2610000000000019E-3</v>
      </c>
      <c r="H66" s="51" t="s">
        <v>154</v>
      </c>
      <c r="I66" s="37">
        <f>0.001*(15.427+18.702+17.593)/3</f>
        <v>1.7240666666666671E-2</v>
      </c>
    </row>
    <row r="67" spans="1:10" ht="24.95" customHeight="1" x14ac:dyDescent="0.25">
      <c r="A67" s="14" t="s">
        <v>14</v>
      </c>
      <c r="B67" s="14" t="s">
        <v>14</v>
      </c>
      <c r="C67" s="20" t="s">
        <v>40</v>
      </c>
      <c r="D67" s="39">
        <v>4</v>
      </c>
      <c r="E67" s="12">
        <v>0.38</v>
      </c>
      <c r="F67" s="12">
        <v>0.263679</v>
      </c>
      <c r="G67" s="13">
        <f t="shared" ref="G67:G101" si="1">E67-F67</f>
        <v>0.11632100000000001</v>
      </c>
      <c r="H67" s="51" t="s">
        <v>154</v>
      </c>
      <c r="I67" s="37">
        <f>0.001*(580.07+385.165+285.453)/3</f>
        <v>0.41689599999999999</v>
      </c>
    </row>
    <row r="68" spans="1:10" ht="24.95" customHeight="1" x14ac:dyDescent="0.25">
      <c r="A68" s="14" t="s">
        <v>14</v>
      </c>
      <c r="B68" s="14" t="s">
        <v>14</v>
      </c>
      <c r="C68" s="20" t="s">
        <v>41</v>
      </c>
      <c r="D68" s="40">
        <v>6</v>
      </c>
      <c r="E68" s="12">
        <v>2E-3</v>
      </c>
      <c r="F68" s="12">
        <v>3.2209999999999999E-3</v>
      </c>
      <c r="G68" s="13">
        <f t="shared" si="1"/>
        <v>-1.2209999999999999E-3</v>
      </c>
      <c r="H68" s="51" t="s">
        <v>153</v>
      </c>
      <c r="I68" s="37">
        <f>0.001*(2.645+2.99+2.7)/3</f>
        <v>2.7783333333333336E-3</v>
      </c>
    </row>
    <row r="69" spans="1:10" ht="24.95" customHeight="1" x14ac:dyDescent="0.25">
      <c r="A69" s="16" t="s">
        <v>15</v>
      </c>
      <c r="B69" s="16" t="s">
        <v>15</v>
      </c>
      <c r="C69" s="20" t="s">
        <v>68</v>
      </c>
      <c r="D69" s="39">
        <v>7</v>
      </c>
      <c r="E69" s="12">
        <v>1E-3</v>
      </c>
      <c r="F69" s="12">
        <v>1.1000000000000001E-3</v>
      </c>
      <c r="G69" s="13">
        <f t="shared" si="1"/>
        <v>-1.0000000000000005E-4</v>
      </c>
      <c r="H69" s="51" t="s">
        <v>153</v>
      </c>
      <c r="I69" s="37">
        <f>0.001*(0.95+1.1+0.914)/3</f>
        <v>9.8799999999999995E-4</v>
      </c>
    </row>
    <row r="70" spans="1:10" ht="24.95" customHeight="1" x14ac:dyDescent="0.25">
      <c r="A70" s="16" t="s">
        <v>42</v>
      </c>
      <c r="B70" s="16" t="s">
        <v>42</v>
      </c>
      <c r="C70" s="20" t="s">
        <v>105</v>
      </c>
      <c r="D70" s="40">
        <v>6</v>
      </c>
      <c r="E70" s="12">
        <v>2.5000000000000001E-3</v>
      </c>
      <c r="F70" s="12">
        <v>1.3519999999999999E-3</v>
      </c>
      <c r="G70" s="13">
        <f t="shared" si="1"/>
        <v>1.1480000000000001E-3</v>
      </c>
      <c r="H70" s="51" t="s">
        <v>153</v>
      </c>
      <c r="I70" s="53">
        <f>0.001*(2.5+6.349)/2</f>
        <v>4.4245000000000005E-3</v>
      </c>
    </row>
    <row r="71" spans="1:10" ht="24.95" customHeight="1" x14ac:dyDescent="0.25">
      <c r="A71" s="14" t="s">
        <v>14</v>
      </c>
      <c r="B71" s="14" t="s">
        <v>14</v>
      </c>
      <c r="C71" s="20" t="s">
        <v>43</v>
      </c>
      <c r="D71" s="40">
        <v>6</v>
      </c>
      <c r="E71" s="12">
        <v>9.0399999999999994E-3</v>
      </c>
      <c r="F71" s="12">
        <v>8.0680000000000005E-3</v>
      </c>
      <c r="G71" s="13">
        <f t="shared" si="1"/>
        <v>9.7199999999999891E-4</v>
      </c>
      <c r="H71" s="51" t="s">
        <v>153</v>
      </c>
      <c r="I71" s="53">
        <f>0.001*(6.746+8.241+7.767)/3</f>
        <v>7.5846666666666675E-3</v>
      </c>
    </row>
    <row r="72" spans="1:10" ht="24.95" customHeight="1" x14ac:dyDescent="0.25">
      <c r="A72" s="11" t="s">
        <v>60</v>
      </c>
      <c r="B72" s="11" t="s">
        <v>60</v>
      </c>
      <c r="C72" s="20" t="s">
        <v>44</v>
      </c>
      <c r="D72" s="40">
        <v>5</v>
      </c>
      <c r="E72" s="12">
        <v>1.7104000000000001E-2</v>
      </c>
      <c r="F72" s="12">
        <v>1.4695E-2</v>
      </c>
      <c r="G72" s="13">
        <f t="shared" si="1"/>
        <v>2.4090000000000014E-3</v>
      </c>
      <c r="H72" s="51" t="s">
        <v>154</v>
      </c>
      <c r="I72" s="37">
        <f>0.001*(17.104+20.867+22.444)/3</f>
        <v>2.0138333333333338E-2</v>
      </c>
    </row>
    <row r="73" spans="1:10" ht="24.95" customHeight="1" x14ac:dyDescent="0.25">
      <c r="A73" s="14" t="s">
        <v>14</v>
      </c>
      <c r="B73" s="14" t="s">
        <v>14</v>
      </c>
      <c r="C73" s="20" t="s">
        <v>45</v>
      </c>
      <c r="D73" s="40">
        <v>7</v>
      </c>
      <c r="E73" s="12">
        <v>1E-3</v>
      </c>
      <c r="F73" s="12">
        <v>1.42E-3</v>
      </c>
      <c r="G73" s="13">
        <f t="shared" si="1"/>
        <v>-4.2000000000000002E-4</v>
      </c>
      <c r="H73" s="51" t="s">
        <v>154</v>
      </c>
      <c r="I73" s="37">
        <f>0.001*(1+1.53+0.95)/3</f>
        <v>1.1600000000000002E-3</v>
      </c>
    </row>
    <row r="74" spans="1:10" ht="24.95" customHeight="1" x14ac:dyDescent="0.25">
      <c r="A74" s="16" t="s">
        <v>162</v>
      </c>
      <c r="B74" s="16" t="s">
        <v>162</v>
      </c>
      <c r="C74" s="20" t="s">
        <v>46</v>
      </c>
      <c r="D74" s="40">
        <v>6</v>
      </c>
      <c r="E74" s="12">
        <v>6.7889999999999999E-3</v>
      </c>
      <c r="F74" s="12">
        <v>5.28E-3</v>
      </c>
      <c r="G74" s="13">
        <f t="shared" si="1"/>
        <v>1.5089999999999999E-3</v>
      </c>
      <c r="H74" s="51" t="s">
        <v>153</v>
      </c>
      <c r="I74" s="37">
        <f>0.001*(6.851+6.82+5.46)/3</f>
        <v>6.3770000000000007E-3</v>
      </c>
    </row>
    <row r="75" spans="1:10" ht="24.95" customHeight="1" x14ac:dyDescent="0.25">
      <c r="A75" s="14" t="s">
        <v>62</v>
      </c>
      <c r="B75" s="11" t="s">
        <v>60</v>
      </c>
      <c r="C75" s="20" t="s">
        <v>47</v>
      </c>
      <c r="D75" s="40">
        <v>5</v>
      </c>
      <c r="E75" s="12">
        <v>3.0000000000000001E-3</v>
      </c>
      <c r="F75" s="12">
        <v>4.6690000000000004E-3</v>
      </c>
      <c r="G75" s="13">
        <f>E75-F75</f>
        <v>-1.6690000000000003E-3</v>
      </c>
      <c r="H75" s="51" t="s">
        <v>153</v>
      </c>
      <c r="I75" s="53">
        <f>0.001*(8.741+9.702+4.102)/3</f>
        <v>7.515E-3</v>
      </c>
    </row>
    <row r="76" spans="1:10" ht="24.95" customHeight="1" x14ac:dyDescent="0.25">
      <c r="A76" s="14" t="s">
        <v>62</v>
      </c>
      <c r="B76" s="11" t="s">
        <v>60</v>
      </c>
      <c r="C76" s="20" t="s">
        <v>48</v>
      </c>
      <c r="D76" s="40">
        <v>5</v>
      </c>
      <c r="E76" s="12">
        <v>8.5000000000000006E-2</v>
      </c>
      <c r="F76" s="12">
        <v>5.6405999999999998E-2</v>
      </c>
      <c r="G76" s="13">
        <f t="shared" si="1"/>
        <v>2.8594000000000008E-2</v>
      </c>
      <c r="H76" s="51" t="s">
        <v>153</v>
      </c>
      <c r="I76" s="53">
        <f>0.001*(64.299+46.262+47.952)/3</f>
        <v>5.2837666666666672E-2</v>
      </c>
    </row>
    <row r="77" spans="1:10" ht="24.95" customHeight="1" x14ac:dyDescent="0.25">
      <c r="A77" s="14" t="s">
        <v>27</v>
      </c>
      <c r="B77" s="14" t="s">
        <v>27</v>
      </c>
      <c r="C77" s="20" t="s">
        <v>146</v>
      </c>
      <c r="D77" s="39">
        <v>5</v>
      </c>
      <c r="E77" s="12">
        <v>0.2</v>
      </c>
      <c r="F77" s="12">
        <v>0.162548</v>
      </c>
      <c r="G77" s="13">
        <f t="shared" si="1"/>
        <v>3.7452000000000013E-2</v>
      </c>
      <c r="H77" s="51" t="s">
        <v>153</v>
      </c>
      <c r="I77" s="53">
        <f>0.001*(184.358+144.844+154.374)/3</f>
        <v>0.161192</v>
      </c>
    </row>
    <row r="78" spans="1:10" ht="24.95" customHeight="1" x14ac:dyDescent="0.25">
      <c r="A78" s="10" t="s">
        <v>61</v>
      </c>
      <c r="B78" s="10" t="s">
        <v>61</v>
      </c>
      <c r="C78" s="20" t="s">
        <v>49</v>
      </c>
      <c r="D78" s="39">
        <v>5</v>
      </c>
      <c r="E78" s="12">
        <v>9.9799999999999997E-4</v>
      </c>
      <c r="F78" s="12">
        <v>1.106E-3</v>
      </c>
      <c r="G78" s="13">
        <f t="shared" si="1"/>
        <v>-1.0800000000000002E-4</v>
      </c>
      <c r="H78" s="51" t="s">
        <v>154</v>
      </c>
      <c r="I78" s="37">
        <f>0.001*(0.998+0.805+0.563)/3</f>
        <v>7.8866666666666657E-4</v>
      </c>
    </row>
    <row r="79" spans="1:10" ht="24.95" customHeight="1" x14ac:dyDescent="0.25">
      <c r="A79" s="14" t="s">
        <v>14</v>
      </c>
      <c r="B79" s="14" t="s">
        <v>14</v>
      </c>
      <c r="C79" s="20" t="s">
        <v>50</v>
      </c>
      <c r="D79" s="40">
        <v>5</v>
      </c>
      <c r="E79" s="12">
        <v>0.25296000000000002</v>
      </c>
      <c r="F79" s="12">
        <v>0.20761499999999999</v>
      </c>
      <c r="G79" s="13">
        <f t="shared" si="1"/>
        <v>4.5345000000000024E-2</v>
      </c>
      <c r="H79" s="51" t="s">
        <v>153</v>
      </c>
      <c r="I79" s="55">
        <v>0.25296000000000002</v>
      </c>
      <c r="J79" s="57"/>
    </row>
    <row r="80" spans="1:10" ht="24.95" customHeight="1" x14ac:dyDescent="0.25">
      <c r="A80" s="14" t="s">
        <v>14</v>
      </c>
      <c r="B80" s="14" t="s">
        <v>14</v>
      </c>
      <c r="C80" s="20" t="s">
        <v>143</v>
      </c>
      <c r="D80" s="40">
        <v>5</v>
      </c>
      <c r="E80" s="12">
        <v>1.6892000000000001E-2</v>
      </c>
      <c r="F80" s="12">
        <v>9.2619999999999994E-3</v>
      </c>
      <c r="G80" s="13">
        <f t="shared" si="1"/>
        <v>7.6300000000000014E-3</v>
      </c>
      <c r="H80" s="51" t="s">
        <v>153</v>
      </c>
      <c r="I80" s="53">
        <f>0.001*(3.96+4.182)/2</f>
        <v>4.071E-3</v>
      </c>
    </row>
    <row r="81" spans="1:9" ht="24.95" customHeight="1" x14ac:dyDescent="0.25">
      <c r="A81" s="14" t="s">
        <v>14</v>
      </c>
      <c r="B81" s="14" t="s">
        <v>14</v>
      </c>
      <c r="C81" s="20" t="s">
        <v>51</v>
      </c>
      <c r="D81" s="39">
        <v>6</v>
      </c>
      <c r="E81" s="12">
        <v>1.2181000000000001E-2</v>
      </c>
      <c r="F81" s="12">
        <v>1.1416000000000001E-2</v>
      </c>
      <c r="G81" s="13">
        <f t="shared" si="1"/>
        <v>7.6500000000000005E-4</v>
      </c>
      <c r="H81" s="51" t="s">
        <v>153</v>
      </c>
      <c r="I81" s="37">
        <f>0.001*(12.181+11.094+9.433)/3</f>
        <v>1.0902666666666666E-2</v>
      </c>
    </row>
    <row r="82" spans="1:9" ht="24.95" customHeight="1" x14ac:dyDescent="0.25">
      <c r="A82" s="14" t="s">
        <v>14</v>
      </c>
      <c r="B82" s="14" t="s">
        <v>14</v>
      </c>
      <c r="C82" s="20" t="s">
        <v>52</v>
      </c>
      <c r="D82" s="40">
        <v>5</v>
      </c>
      <c r="E82" s="12">
        <v>1.5900000000000001E-2</v>
      </c>
      <c r="F82" s="12">
        <v>2.7536000000000001E-2</v>
      </c>
      <c r="G82" s="13">
        <f t="shared" si="1"/>
        <v>-1.1636000000000001E-2</v>
      </c>
      <c r="H82" s="51" t="s">
        <v>153</v>
      </c>
      <c r="I82" s="37">
        <f>0.001*(17.084+27.145+19.093)/3</f>
        <v>2.1107333333333336E-2</v>
      </c>
    </row>
    <row r="83" spans="1:9" ht="24.95" customHeight="1" x14ac:dyDescent="0.25">
      <c r="A83" s="16" t="s">
        <v>162</v>
      </c>
      <c r="B83" s="16" t="s">
        <v>162</v>
      </c>
      <c r="C83" s="20" t="s">
        <v>53</v>
      </c>
      <c r="D83" s="39">
        <v>4</v>
      </c>
      <c r="E83" s="12">
        <v>0.39546999999999999</v>
      </c>
      <c r="F83" s="12">
        <v>0.38387300000000002</v>
      </c>
      <c r="G83" s="13">
        <f t="shared" si="1"/>
        <v>1.1596999999999968E-2</v>
      </c>
      <c r="H83" s="51" t="s">
        <v>154</v>
      </c>
      <c r="I83" s="53">
        <f>0.001*(321.753+292.581+269.975)/3</f>
        <v>0.29476966666666671</v>
      </c>
    </row>
    <row r="84" spans="1:9" ht="24.95" customHeight="1" x14ac:dyDescent="0.25">
      <c r="A84" s="14" t="s">
        <v>14</v>
      </c>
      <c r="B84" s="14" t="s">
        <v>14</v>
      </c>
      <c r="C84" s="20" t="s">
        <v>53</v>
      </c>
      <c r="D84" s="39">
        <v>6</v>
      </c>
      <c r="E84" s="12">
        <v>2.4265999999999999E-2</v>
      </c>
      <c r="F84" s="12">
        <v>2.6629E-2</v>
      </c>
      <c r="G84" s="13">
        <f t="shared" si="1"/>
        <v>-2.3630000000000005E-3</v>
      </c>
      <c r="H84" s="51" t="s">
        <v>154</v>
      </c>
      <c r="I84" s="37">
        <f>0.001*(20.212+25.4+21.393)/3</f>
        <v>2.2334999999999997E-2</v>
      </c>
    </row>
    <row r="85" spans="1:9" ht="24.95" customHeight="1" x14ac:dyDescent="0.25">
      <c r="A85" s="16" t="s">
        <v>162</v>
      </c>
      <c r="B85" s="16" t="s">
        <v>162</v>
      </c>
      <c r="C85" s="20" t="s">
        <v>54</v>
      </c>
      <c r="D85" s="40">
        <v>6</v>
      </c>
      <c r="E85" s="12">
        <v>3.0000000000000001E-3</v>
      </c>
      <c r="F85" s="12">
        <v>2.1480000000000002E-3</v>
      </c>
      <c r="G85" s="13">
        <f t="shared" si="1"/>
        <v>8.5199999999999989E-4</v>
      </c>
      <c r="H85" s="51" t="s">
        <v>153</v>
      </c>
      <c r="I85" s="37">
        <f>0.001*(2.566+1.877+2.397)/3</f>
        <v>2.2799999999999999E-3</v>
      </c>
    </row>
    <row r="86" spans="1:9" ht="24.95" customHeight="1" x14ac:dyDescent="0.25">
      <c r="A86" s="14" t="s">
        <v>14</v>
      </c>
      <c r="B86" s="14" t="s">
        <v>14</v>
      </c>
      <c r="C86" s="20" t="s">
        <v>55</v>
      </c>
      <c r="D86" s="47">
        <v>6</v>
      </c>
      <c r="E86" s="12">
        <v>2E-3</v>
      </c>
      <c r="F86" s="12">
        <v>3.0000000000000001E-5</v>
      </c>
      <c r="G86" s="13">
        <f t="shared" si="1"/>
        <v>1.97E-3</v>
      </c>
      <c r="H86" s="51" t="s">
        <v>155</v>
      </c>
      <c r="I86" s="53">
        <f>0.001*(0.785+0.963+1.124)/3</f>
        <v>9.5733333333333337E-4</v>
      </c>
    </row>
    <row r="87" spans="1:9" ht="24.95" customHeight="1" x14ac:dyDescent="0.25">
      <c r="A87" s="14" t="s">
        <v>14</v>
      </c>
      <c r="B87" s="14" t="s">
        <v>14</v>
      </c>
      <c r="C87" s="20" t="s">
        <v>56</v>
      </c>
      <c r="D87" s="39">
        <v>7</v>
      </c>
      <c r="E87" s="12">
        <v>7.3099999999999999E-4</v>
      </c>
      <c r="F87" s="12">
        <v>4.0000000000000002E-4</v>
      </c>
      <c r="G87" s="13">
        <f t="shared" si="1"/>
        <v>3.3099999999999997E-4</v>
      </c>
      <c r="H87" s="51" t="s">
        <v>153</v>
      </c>
      <c r="I87" s="53">
        <f>0.001*(0.56+0.36+0.352)/3</f>
        <v>4.2400000000000006E-4</v>
      </c>
    </row>
    <row r="88" spans="1:9" ht="24.95" customHeight="1" x14ac:dyDescent="0.25">
      <c r="A88" s="14" t="s">
        <v>14</v>
      </c>
      <c r="B88" s="14" t="s">
        <v>14</v>
      </c>
      <c r="C88" s="20" t="s">
        <v>57</v>
      </c>
      <c r="D88" s="40">
        <v>6</v>
      </c>
      <c r="E88" s="12">
        <v>1.7000000000000001E-2</v>
      </c>
      <c r="F88" s="12">
        <v>1.1365999999999999E-2</v>
      </c>
      <c r="G88" s="13">
        <f t="shared" si="1"/>
        <v>5.6340000000000019E-3</v>
      </c>
      <c r="H88" s="51" t="s">
        <v>153</v>
      </c>
      <c r="I88" s="37">
        <f>0.001*(14.15+9.48+9.48)/3</f>
        <v>1.1036666666666667E-2</v>
      </c>
    </row>
    <row r="89" spans="1:9" ht="24.95" customHeight="1" x14ac:dyDescent="0.25">
      <c r="A89" s="14" t="s">
        <v>14</v>
      </c>
      <c r="B89" s="14" t="s">
        <v>14</v>
      </c>
      <c r="C89" s="20" t="s">
        <v>58</v>
      </c>
      <c r="D89" s="40">
        <v>5</v>
      </c>
      <c r="E89" s="12">
        <v>0.10313700000000001</v>
      </c>
      <c r="F89" s="12">
        <v>0.112234</v>
      </c>
      <c r="G89" s="13">
        <f t="shared" si="1"/>
        <v>-9.096999999999994E-3</v>
      </c>
      <c r="H89" s="51" t="s">
        <v>153</v>
      </c>
      <c r="I89" s="37">
        <f>0.001*(103.137+100.564+99.328)/3</f>
        <v>0.10100966666666666</v>
      </c>
    </row>
    <row r="90" spans="1:9" ht="24.95" customHeight="1" x14ac:dyDescent="0.25">
      <c r="A90" s="10" t="s">
        <v>61</v>
      </c>
      <c r="B90" s="10" t="s">
        <v>61</v>
      </c>
      <c r="C90" s="24" t="s">
        <v>93</v>
      </c>
      <c r="D90" s="40">
        <v>6</v>
      </c>
      <c r="E90" s="59">
        <v>3.0000000000000001E-3</v>
      </c>
      <c r="F90" s="59">
        <v>2.5609999999999999E-3</v>
      </c>
      <c r="G90" s="23">
        <f t="shared" si="1"/>
        <v>4.3900000000000015E-4</v>
      </c>
      <c r="H90" s="52" t="s">
        <v>153</v>
      </c>
      <c r="I90" s="37">
        <f>0.001*(2.845+2.023+1.79)/3</f>
        <v>2.2193333333333336E-3</v>
      </c>
    </row>
    <row r="91" spans="1:9" ht="24.95" customHeight="1" x14ac:dyDescent="0.25">
      <c r="A91" s="10" t="s">
        <v>61</v>
      </c>
      <c r="B91" s="10" t="s">
        <v>61</v>
      </c>
      <c r="C91" s="24" t="s">
        <v>63</v>
      </c>
      <c r="D91" s="40">
        <v>6</v>
      </c>
      <c r="E91" s="59">
        <v>6.0000000000000001E-3</v>
      </c>
      <c r="F91" s="59">
        <v>5.0400000000000002E-3</v>
      </c>
      <c r="G91" s="23">
        <f t="shared" si="1"/>
        <v>9.5999999999999992E-4</v>
      </c>
      <c r="H91" s="52" t="s">
        <v>153</v>
      </c>
      <c r="I91" s="37">
        <f>0.001*(6.12+6.12+6.12)/3</f>
        <v>6.1200000000000004E-3</v>
      </c>
    </row>
    <row r="92" spans="1:9" ht="24.95" customHeight="1" x14ac:dyDescent="0.25">
      <c r="A92" s="10" t="s">
        <v>61</v>
      </c>
      <c r="B92" s="10" t="s">
        <v>61</v>
      </c>
      <c r="C92" s="69" t="s">
        <v>64</v>
      </c>
      <c r="D92" s="40">
        <v>6</v>
      </c>
      <c r="E92" s="59">
        <v>1.2E-2</v>
      </c>
      <c r="F92" s="59">
        <v>3.307E-3</v>
      </c>
      <c r="G92" s="23">
        <f t="shared" si="1"/>
        <v>8.6929999999999993E-3</v>
      </c>
      <c r="H92" s="52" t="s">
        <v>153</v>
      </c>
      <c r="I92" s="53">
        <f>0.001*(2.637+3.857+3.209)/3</f>
        <v>3.2343333333333334E-3</v>
      </c>
    </row>
    <row r="93" spans="1:9" ht="24.95" customHeight="1" x14ac:dyDescent="0.25">
      <c r="A93" s="10" t="s">
        <v>61</v>
      </c>
      <c r="B93" s="10" t="s">
        <v>61</v>
      </c>
      <c r="C93" s="69" t="s">
        <v>65</v>
      </c>
      <c r="D93" s="39">
        <v>7</v>
      </c>
      <c r="E93" s="59">
        <v>8.0000000000000004E-4</v>
      </c>
      <c r="F93" s="59">
        <v>2.0609999999999999E-3</v>
      </c>
      <c r="G93" s="23">
        <f t="shared" si="1"/>
        <v>-1.261E-3</v>
      </c>
      <c r="H93" s="52" t="s">
        <v>153</v>
      </c>
      <c r="I93" s="53">
        <f>0.001*(1.86+1.554)/2</f>
        <v>1.7070000000000002E-3</v>
      </c>
    </row>
    <row r="94" spans="1:9" ht="24.95" customHeight="1" x14ac:dyDescent="0.25">
      <c r="A94" s="11" t="s">
        <v>60</v>
      </c>
      <c r="B94" s="11" t="s">
        <v>60</v>
      </c>
      <c r="C94" s="70" t="s">
        <v>66</v>
      </c>
      <c r="D94" s="40">
        <v>5</v>
      </c>
      <c r="E94" s="59">
        <v>3.1E-2</v>
      </c>
      <c r="F94" s="59">
        <v>2.0809000000000001E-2</v>
      </c>
      <c r="G94" s="23">
        <f t="shared" si="1"/>
        <v>1.0190999999999999E-2</v>
      </c>
      <c r="H94" s="52" t="s">
        <v>153</v>
      </c>
      <c r="I94" s="53">
        <f>0.001*(18.282+18.671+18.575)/3</f>
        <v>1.8509333333333336E-2</v>
      </c>
    </row>
    <row r="95" spans="1:9" ht="24.95" customHeight="1" x14ac:dyDescent="0.25">
      <c r="A95" s="16" t="s">
        <v>15</v>
      </c>
      <c r="B95" s="16" t="s">
        <v>15</v>
      </c>
      <c r="C95" s="67" t="s">
        <v>92</v>
      </c>
      <c r="D95" s="40">
        <v>7</v>
      </c>
      <c r="E95" s="61">
        <v>5.0000000000000001E-4</v>
      </c>
      <c r="F95" s="59">
        <v>1.407E-3</v>
      </c>
      <c r="G95" s="23">
        <f t="shared" si="1"/>
        <v>-9.0700000000000004E-4</v>
      </c>
      <c r="H95" s="52" t="s">
        <v>154</v>
      </c>
      <c r="I95" s="53">
        <f>0.001*(0.5+0.95+1.058)/3</f>
        <v>8.3600000000000005E-4</v>
      </c>
    </row>
    <row r="96" spans="1:9" ht="24.95" customHeight="1" x14ac:dyDescent="0.25">
      <c r="A96" s="16" t="s">
        <v>15</v>
      </c>
      <c r="B96" s="16" t="s">
        <v>15</v>
      </c>
      <c r="C96" s="67" t="s">
        <v>69</v>
      </c>
      <c r="D96" s="40">
        <v>7</v>
      </c>
      <c r="E96" s="59">
        <v>2.0999999999999999E-3</v>
      </c>
      <c r="F96" s="59">
        <v>1.17E-3</v>
      </c>
      <c r="G96" s="23">
        <f t="shared" si="1"/>
        <v>9.2999999999999984E-4</v>
      </c>
      <c r="H96" s="52" t="s">
        <v>154</v>
      </c>
      <c r="I96" s="53">
        <f>0.001*(2.1+0.923+0.852)/3</f>
        <v>1.2916666666666667E-3</v>
      </c>
    </row>
    <row r="97" spans="1:9" ht="24.95" customHeight="1" x14ac:dyDescent="0.25">
      <c r="A97" s="16" t="s">
        <v>15</v>
      </c>
      <c r="B97" s="16" t="s">
        <v>15</v>
      </c>
      <c r="C97" s="24" t="s">
        <v>70</v>
      </c>
      <c r="D97" s="40">
        <v>7</v>
      </c>
      <c r="E97" s="59">
        <v>1.021E-3</v>
      </c>
      <c r="F97" s="59">
        <v>1.5989999999999999E-3</v>
      </c>
      <c r="G97" s="23">
        <f t="shared" si="1"/>
        <v>-5.7799999999999995E-4</v>
      </c>
      <c r="H97" s="52" t="s">
        <v>154</v>
      </c>
      <c r="I97" s="53">
        <f>0.001*(1.021+2.072+1.365)/3</f>
        <v>1.4860000000000001E-3</v>
      </c>
    </row>
    <row r="98" spans="1:9" ht="24.95" customHeight="1" x14ac:dyDescent="0.25">
      <c r="A98" s="10" t="s">
        <v>61</v>
      </c>
      <c r="B98" s="10" t="s">
        <v>61</v>
      </c>
      <c r="C98" s="24" t="s">
        <v>71</v>
      </c>
      <c r="D98" s="40">
        <v>7</v>
      </c>
      <c r="E98" s="59">
        <v>1.2719999999999999E-3</v>
      </c>
      <c r="F98" s="59">
        <v>1.1000000000000001E-3</v>
      </c>
      <c r="G98" s="23">
        <f t="shared" si="1"/>
        <v>1.7199999999999984E-4</v>
      </c>
      <c r="H98" s="52" t="s">
        <v>154</v>
      </c>
      <c r="I98" s="37">
        <f>0.001*(1.272+1.272+1.1)/3</f>
        <v>1.2146666666666666E-3</v>
      </c>
    </row>
    <row r="99" spans="1:9" ht="24.95" customHeight="1" x14ac:dyDescent="0.25">
      <c r="A99" s="16" t="s">
        <v>15</v>
      </c>
      <c r="B99" s="16" t="s">
        <v>15</v>
      </c>
      <c r="C99" s="24" t="s">
        <v>72</v>
      </c>
      <c r="D99" s="40">
        <v>7</v>
      </c>
      <c r="E99" s="59">
        <v>1.4580000000000001E-3</v>
      </c>
      <c r="F99" s="59">
        <v>1.8190000000000001E-3</v>
      </c>
      <c r="G99" s="23">
        <f t="shared" si="1"/>
        <v>-3.6099999999999999E-4</v>
      </c>
      <c r="H99" s="52" t="s">
        <v>154</v>
      </c>
      <c r="I99" s="37">
        <f>0.001*(1.458+1.185+1.696)/3</f>
        <v>1.4463333333333333E-3</v>
      </c>
    </row>
    <row r="100" spans="1:9" ht="24.95" customHeight="1" x14ac:dyDescent="0.25">
      <c r="A100" s="14" t="s">
        <v>14</v>
      </c>
      <c r="B100" s="14" t="s">
        <v>14</v>
      </c>
      <c r="C100" s="24" t="s">
        <v>73</v>
      </c>
      <c r="D100" s="39">
        <v>6</v>
      </c>
      <c r="E100" s="59">
        <v>2.1150000000000001E-3</v>
      </c>
      <c r="F100" s="59">
        <v>2.31E-3</v>
      </c>
      <c r="G100" s="23">
        <f t="shared" si="1"/>
        <v>-1.9499999999999986E-4</v>
      </c>
      <c r="H100" s="52" t="s">
        <v>154</v>
      </c>
      <c r="I100" s="37">
        <f>0.001*(2.115+1.792+2.401)/3</f>
        <v>2.1026666666666667E-3</v>
      </c>
    </row>
    <row r="101" spans="1:9" ht="24.95" customHeight="1" x14ac:dyDescent="0.25">
      <c r="A101" s="14" t="s">
        <v>14</v>
      </c>
      <c r="B101" s="14" t="s">
        <v>14</v>
      </c>
      <c r="C101" s="70" t="s">
        <v>144</v>
      </c>
      <c r="D101" s="39">
        <v>7</v>
      </c>
      <c r="E101" s="59">
        <v>1E-3</v>
      </c>
      <c r="F101" s="59">
        <v>8.52E-4</v>
      </c>
      <c r="G101" s="23">
        <f t="shared" si="1"/>
        <v>1.4800000000000002E-4</v>
      </c>
      <c r="H101" s="52" t="s">
        <v>153</v>
      </c>
      <c r="I101" s="55">
        <f>0.001</f>
        <v>1E-3</v>
      </c>
    </row>
    <row r="102" spans="1:9" ht="24.95" customHeight="1" x14ac:dyDescent="0.25">
      <c r="A102" s="14" t="s">
        <v>15</v>
      </c>
      <c r="B102" s="14" t="s">
        <v>15</v>
      </c>
      <c r="C102" s="70" t="s">
        <v>75</v>
      </c>
      <c r="D102" s="39">
        <v>7</v>
      </c>
      <c r="E102" s="59">
        <v>1.1999999999999999E-3</v>
      </c>
      <c r="F102" s="59">
        <v>5.0000000000000001E-4</v>
      </c>
      <c r="G102" s="23">
        <f>E102-F102</f>
        <v>6.9999999999999988E-4</v>
      </c>
      <c r="H102" s="52" t="s">
        <v>153</v>
      </c>
      <c r="I102" s="53">
        <f>0.001*(0.239+0.332+0.309)/3</f>
        <v>2.9333333333333333E-4</v>
      </c>
    </row>
    <row r="103" spans="1:9" ht="24.95" customHeight="1" x14ac:dyDescent="0.25">
      <c r="A103" s="14" t="s">
        <v>162</v>
      </c>
      <c r="B103" s="14" t="s">
        <v>162</v>
      </c>
      <c r="C103" s="24" t="s">
        <v>76</v>
      </c>
      <c r="D103" s="40">
        <v>6</v>
      </c>
      <c r="E103" s="62">
        <v>4.7910000000000001E-3</v>
      </c>
      <c r="F103" s="62">
        <v>3.6879999999999999E-3</v>
      </c>
      <c r="G103" s="23">
        <f>E103-F103</f>
        <v>1.1030000000000002E-3</v>
      </c>
      <c r="H103" s="52" t="s">
        <v>154</v>
      </c>
      <c r="I103" s="37">
        <f>0.001*(3.688+3.688+3.688)/3</f>
        <v>3.6880000000000003E-3</v>
      </c>
    </row>
    <row r="104" spans="1:9" ht="24.95" customHeight="1" x14ac:dyDescent="0.2">
      <c r="A104" s="14" t="s">
        <v>162</v>
      </c>
      <c r="B104" s="14" t="s">
        <v>162</v>
      </c>
      <c r="C104" s="71" t="s">
        <v>82</v>
      </c>
      <c r="D104" s="47">
        <v>5</v>
      </c>
      <c r="E104" s="59">
        <v>2.4E-2</v>
      </c>
      <c r="F104" s="59">
        <v>1.7149999999999999E-2</v>
      </c>
      <c r="G104" s="23">
        <f>E104-F104</f>
        <v>6.8500000000000019E-3</v>
      </c>
      <c r="H104" s="58" t="s">
        <v>155</v>
      </c>
      <c r="I104" s="37">
        <f>0.001*(18.057+21.84+15.209)/3</f>
        <v>1.8368666666666665E-2</v>
      </c>
    </row>
    <row r="105" spans="1:9" ht="24.95" customHeight="1" x14ac:dyDescent="0.2">
      <c r="A105" s="14" t="s">
        <v>27</v>
      </c>
      <c r="B105" s="14" t="s">
        <v>27</v>
      </c>
      <c r="C105" s="71" t="s">
        <v>83</v>
      </c>
      <c r="D105" s="40">
        <v>6</v>
      </c>
      <c r="E105" s="59">
        <v>6.0000000000000001E-3</v>
      </c>
      <c r="F105" s="59">
        <v>3.5000000000000001E-3</v>
      </c>
      <c r="G105" s="23">
        <f t="shared" ref="G105:G157" si="2">E105-F105</f>
        <v>2.5000000000000001E-3</v>
      </c>
      <c r="H105" s="52" t="s">
        <v>153</v>
      </c>
      <c r="I105" s="37">
        <f>0.001*(0.712+3.428+0.1)/3</f>
        <v>1.4133333333333333E-3</v>
      </c>
    </row>
    <row r="106" spans="1:9" ht="24.95" customHeight="1" x14ac:dyDescent="0.2">
      <c r="A106" s="14" t="s">
        <v>27</v>
      </c>
      <c r="B106" s="14" t="s">
        <v>27</v>
      </c>
      <c r="C106" s="71" t="s">
        <v>84</v>
      </c>
      <c r="D106" s="40">
        <v>6</v>
      </c>
      <c r="E106" s="59">
        <v>1.0500000000000001E-2</v>
      </c>
      <c r="F106" s="59">
        <v>3.0560000000000001E-3</v>
      </c>
      <c r="G106" s="23">
        <f t="shared" si="2"/>
        <v>7.444000000000001E-3</v>
      </c>
      <c r="H106" s="52" t="s">
        <v>153</v>
      </c>
      <c r="I106" s="53">
        <f xml:space="preserve"> 0.001*(4.078+4.545+3.846)/3</f>
        <v>4.1563333333333339E-3</v>
      </c>
    </row>
    <row r="107" spans="1:9" ht="24.95" customHeight="1" x14ac:dyDescent="0.25">
      <c r="A107" s="31" t="s">
        <v>74</v>
      </c>
      <c r="B107" s="31" t="s">
        <v>74</v>
      </c>
      <c r="C107" s="72" t="s">
        <v>85</v>
      </c>
      <c r="D107" s="40">
        <v>5</v>
      </c>
      <c r="E107" s="59">
        <v>0.10824</v>
      </c>
      <c r="F107" s="59">
        <v>5.6244000000000002E-2</v>
      </c>
      <c r="G107" s="23">
        <f t="shared" si="2"/>
        <v>5.1996000000000001E-2</v>
      </c>
      <c r="H107" s="52" t="s">
        <v>153</v>
      </c>
      <c r="I107" s="53">
        <f>0.001*(58.219+60.79+51.407)/3</f>
        <v>5.680533333333334E-2</v>
      </c>
    </row>
    <row r="108" spans="1:9" ht="24.95" customHeight="1" x14ac:dyDescent="0.25">
      <c r="A108" s="32" t="s">
        <v>59</v>
      </c>
      <c r="B108" s="32" t="s">
        <v>59</v>
      </c>
      <c r="C108" s="72" t="s">
        <v>86</v>
      </c>
      <c r="D108" s="39">
        <v>7</v>
      </c>
      <c r="E108" s="59">
        <v>1.6000000000000001E-3</v>
      </c>
      <c r="F108" s="59">
        <v>8.0000000000000004E-4</v>
      </c>
      <c r="G108" s="23">
        <f t="shared" si="2"/>
        <v>8.0000000000000004E-4</v>
      </c>
      <c r="H108" s="52" t="s">
        <v>153</v>
      </c>
      <c r="I108" s="53">
        <f>0.001*(0.167+0.72+0.8)/3</f>
        <v>5.6233333333333341E-4</v>
      </c>
    </row>
    <row r="109" spans="1:9" ht="24.95" customHeight="1" x14ac:dyDescent="0.25">
      <c r="A109" s="32" t="s">
        <v>59</v>
      </c>
      <c r="B109" s="32" t="s">
        <v>59</v>
      </c>
      <c r="C109" s="72" t="s">
        <v>87</v>
      </c>
      <c r="D109" s="47">
        <v>5</v>
      </c>
      <c r="E109" s="59">
        <v>0.02</v>
      </c>
      <c r="F109" s="59">
        <v>2.7592999999999999E-2</v>
      </c>
      <c r="G109" s="23">
        <f t="shared" si="2"/>
        <v>-7.5929999999999991E-3</v>
      </c>
      <c r="H109" s="58" t="s">
        <v>155</v>
      </c>
      <c r="I109" s="37">
        <f>0.001*(13.197+15.815+17.282)/3</f>
        <v>1.5431333333333332E-2</v>
      </c>
    </row>
    <row r="110" spans="1:9" ht="24.95" customHeight="1" x14ac:dyDescent="0.25">
      <c r="A110" s="14" t="s">
        <v>14</v>
      </c>
      <c r="B110" s="14" t="s">
        <v>14</v>
      </c>
      <c r="C110" s="33" t="s">
        <v>88</v>
      </c>
      <c r="D110" s="39">
        <v>6</v>
      </c>
      <c r="E110" s="59">
        <v>2.575E-3</v>
      </c>
      <c r="F110" s="59">
        <v>2.5539999999999998E-3</v>
      </c>
      <c r="G110" s="23">
        <f t="shared" si="2"/>
        <v>2.1000000000000185E-5</v>
      </c>
      <c r="H110" s="52" t="s">
        <v>154</v>
      </c>
      <c r="I110" s="37">
        <f>0.001*(2.575+1.962+1.32)/3</f>
        <v>1.9523333333333335E-3</v>
      </c>
    </row>
    <row r="111" spans="1:9" ht="24.95" customHeight="1" x14ac:dyDescent="0.25">
      <c r="A111" s="14" t="s">
        <v>90</v>
      </c>
      <c r="B111" s="14" t="s">
        <v>90</v>
      </c>
      <c r="C111" s="72" t="s">
        <v>89</v>
      </c>
      <c r="D111" s="40">
        <v>6</v>
      </c>
      <c r="E111" s="59">
        <v>1.0303E-2</v>
      </c>
      <c r="F111" s="59">
        <v>6.777E-3</v>
      </c>
      <c r="G111" s="23">
        <f t="shared" si="2"/>
        <v>3.5259999999999996E-3</v>
      </c>
      <c r="H111" s="52" t="s">
        <v>154</v>
      </c>
      <c r="I111" s="37">
        <f>0.001*(10.303+7.8+7.494)/3</f>
        <v>8.5323333333333345E-3</v>
      </c>
    </row>
    <row r="112" spans="1:9" ht="24.95" customHeight="1" x14ac:dyDescent="0.25">
      <c r="A112" s="14" t="s">
        <v>14</v>
      </c>
      <c r="B112" s="14" t="s">
        <v>14</v>
      </c>
      <c r="C112" s="72" t="s">
        <v>97</v>
      </c>
      <c r="D112" s="40">
        <v>6</v>
      </c>
      <c r="E112" s="12">
        <v>1.7999999999999999E-2</v>
      </c>
      <c r="F112" s="12">
        <v>1.9692000000000001E-2</v>
      </c>
      <c r="G112" s="23">
        <f t="shared" si="2"/>
        <v>-1.6920000000000025E-3</v>
      </c>
      <c r="H112" s="52" t="s">
        <v>153</v>
      </c>
      <c r="I112" s="37">
        <f>0.001*(6.14+6.706+15.541)/3</f>
        <v>9.4623333333333347E-3</v>
      </c>
    </row>
    <row r="113" spans="1:9" ht="24.95" customHeight="1" x14ac:dyDescent="0.25">
      <c r="A113" s="14" t="s">
        <v>162</v>
      </c>
      <c r="B113" s="14" t="s">
        <v>162</v>
      </c>
      <c r="C113" s="72" t="s">
        <v>97</v>
      </c>
      <c r="D113" s="40">
        <v>5</v>
      </c>
      <c r="E113" s="12">
        <v>3.0603000000000002E-2</v>
      </c>
      <c r="F113" s="12">
        <v>3.1189000000000001E-2</v>
      </c>
      <c r="G113" s="23">
        <f t="shared" si="2"/>
        <v>-5.8599999999999972E-4</v>
      </c>
      <c r="H113" s="52" t="s">
        <v>153</v>
      </c>
      <c r="I113" s="37">
        <f>0.001*20.944</f>
        <v>2.0944000000000001E-2</v>
      </c>
    </row>
    <row r="114" spans="1:9" ht="24.95" customHeight="1" x14ac:dyDescent="0.25">
      <c r="A114" s="11" t="s">
        <v>59</v>
      </c>
      <c r="B114" s="11" t="s">
        <v>59</v>
      </c>
      <c r="C114" s="72" t="s">
        <v>108</v>
      </c>
      <c r="D114" s="40">
        <v>5</v>
      </c>
      <c r="E114" s="12">
        <v>4.3999999999999997E-2</v>
      </c>
      <c r="F114" s="12">
        <v>3.1413000000000003E-2</v>
      </c>
      <c r="G114" s="23">
        <f t="shared" si="2"/>
        <v>1.2586999999999994E-2</v>
      </c>
      <c r="H114" s="52" t="s">
        <v>153</v>
      </c>
      <c r="I114" s="53">
        <f>0.001*(38.05+24.076)/2</f>
        <v>3.1063E-2</v>
      </c>
    </row>
    <row r="115" spans="1:9" ht="24.95" customHeight="1" x14ac:dyDescent="0.25">
      <c r="A115" s="11" t="s">
        <v>59</v>
      </c>
      <c r="B115" s="11" t="s">
        <v>59</v>
      </c>
      <c r="C115" s="72" t="s">
        <v>96</v>
      </c>
      <c r="D115" s="40">
        <v>5</v>
      </c>
      <c r="E115" s="59">
        <v>6.8000000000000005E-2</v>
      </c>
      <c r="F115" s="59">
        <v>7.2619000000000003E-2</v>
      </c>
      <c r="G115" s="23">
        <f t="shared" si="2"/>
        <v>-4.6189999999999981E-3</v>
      </c>
      <c r="H115" s="52" t="s">
        <v>153</v>
      </c>
      <c r="I115" s="37">
        <f>0.001*(66.882+59.705+53.588)/3</f>
        <v>6.0058333333333332E-2</v>
      </c>
    </row>
    <row r="116" spans="1:9" ht="22.5" customHeight="1" x14ac:dyDescent="0.25">
      <c r="A116" s="38" t="s">
        <v>100</v>
      </c>
      <c r="B116" s="38" t="s">
        <v>100</v>
      </c>
      <c r="C116" s="72" t="s">
        <v>99</v>
      </c>
      <c r="D116" s="40">
        <v>6</v>
      </c>
      <c r="E116" s="59">
        <v>1.1573999999999999E-2</v>
      </c>
      <c r="F116" s="59">
        <v>1.0413E-2</v>
      </c>
      <c r="G116" s="23">
        <f t="shared" si="2"/>
        <v>1.1609999999999988E-3</v>
      </c>
      <c r="H116" s="52" t="s">
        <v>154</v>
      </c>
      <c r="I116" s="37">
        <f>0.001*(11.574+10.709+20.736)/3</f>
        <v>1.4339666666666669E-2</v>
      </c>
    </row>
    <row r="117" spans="1:9" ht="27" customHeight="1" x14ac:dyDescent="0.25">
      <c r="A117" s="14" t="s">
        <v>15</v>
      </c>
      <c r="B117" s="14" t="s">
        <v>15</v>
      </c>
      <c r="C117" s="72" t="s">
        <v>101</v>
      </c>
      <c r="D117" s="40">
        <v>6</v>
      </c>
      <c r="E117" s="59">
        <v>0.01</v>
      </c>
      <c r="F117" s="59">
        <v>5.2500000000000003E-3</v>
      </c>
      <c r="G117" s="23">
        <f t="shared" si="2"/>
        <v>4.7499999999999999E-3</v>
      </c>
      <c r="H117" s="52" t="s">
        <v>153</v>
      </c>
      <c r="I117" s="53">
        <f>0.001*(4.213+4.67+3.886)/3</f>
        <v>4.2563333333333333E-3</v>
      </c>
    </row>
    <row r="118" spans="1:9" ht="24.95" customHeight="1" x14ac:dyDescent="0.25">
      <c r="A118" s="32" t="s">
        <v>59</v>
      </c>
      <c r="B118" s="32" t="s">
        <v>59</v>
      </c>
      <c r="C118" s="72" t="s">
        <v>102</v>
      </c>
      <c r="D118" s="40">
        <v>5</v>
      </c>
      <c r="E118" s="59">
        <v>0.03</v>
      </c>
      <c r="F118" s="59">
        <v>1.7309000000000001E-2</v>
      </c>
      <c r="G118" s="23">
        <f t="shared" si="2"/>
        <v>1.2690999999999997E-2</v>
      </c>
      <c r="H118" s="52" t="s">
        <v>153</v>
      </c>
      <c r="I118" s="53">
        <f>0.001*(14.923+19.186+17.734)/3</f>
        <v>1.7281000000000001E-2</v>
      </c>
    </row>
    <row r="119" spans="1:9" ht="24.95" customHeight="1" x14ac:dyDescent="0.25">
      <c r="A119" s="14" t="s">
        <v>27</v>
      </c>
      <c r="B119" s="14" t="s">
        <v>27</v>
      </c>
      <c r="C119" s="72" t="s">
        <v>106</v>
      </c>
      <c r="D119" s="40">
        <v>7</v>
      </c>
      <c r="E119" s="59">
        <v>1.5E-3</v>
      </c>
      <c r="F119" s="59">
        <v>1.3320000000000001E-3</v>
      </c>
      <c r="G119" s="23">
        <f t="shared" si="2"/>
        <v>1.6799999999999996E-4</v>
      </c>
      <c r="H119" s="52" t="s">
        <v>154</v>
      </c>
      <c r="I119" s="37">
        <f>0.001*(1.5+1.277+0.936)/3</f>
        <v>1.2376666666666666E-3</v>
      </c>
    </row>
    <row r="120" spans="1:9" ht="24.95" customHeight="1" x14ac:dyDescent="0.25">
      <c r="A120" s="14" t="s">
        <v>15</v>
      </c>
      <c r="B120" s="14" t="s">
        <v>15</v>
      </c>
      <c r="C120" s="72" t="s">
        <v>104</v>
      </c>
      <c r="D120" s="40">
        <v>6</v>
      </c>
      <c r="E120" s="59">
        <v>5.9500000000000004E-4</v>
      </c>
      <c r="F120" s="59">
        <v>5.9699999999999998E-4</v>
      </c>
      <c r="G120" s="23">
        <f t="shared" si="2"/>
        <v>-1.9999999999999402E-6</v>
      </c>
      <c r="H120" s="52" t="s">
        <v>154</v>
      </c>
      <c r="I120" s="37">
        <f>0.001*(0.595+0.505)/2</f>
        <v>5.5000000000000003E-4</v>
      </c>
    </row>
    <row r="121" spans="1:9" ht="24.95" customHeight="1" x14ac:dyDescent="0.25">
      <c r="A121" s="14" t="s">
        <v>162</v>
      </c>
      <c r="B121" s="14" t="s">
        <v>162</v>
      </c>
      <c r="C121" s="72" t="s">
        <v>107</v>
      </c>
      <c r="D121" s="40">
        <v>6</v>
      </c>
      <c r="E121" s="59">
        <v>3.0000000000000001E-3</v>
      </c>
      <c r="F121" s="59">
        <v>2.513E-3</v>
      </c>
      <c r="G121" s="23">
        <f t="shared" si="2"/>
        <v>4.8700000000000002E-4</v>
      </c>
      <c r="H121" s="52" t="s">
        <v>153</v>
      </c>
      <c r="I121" s="37">
        <f>0.001*(2.945+1.859)/2</f>
        <v>2.4020000000000001E-3</v>
      </c>
    </row>
    <row r="122" spans="1:9" ht="24.95" customHeight="1" x14ac:dyDescent="0.25">
      <c r="A122" s="14" t="s">
        <v>162</v>
      </c>
      <c r="B122" s="14" t="s">
        <v>162</v>
      </c>
      <c r="C122" s="72" t="s">
        <v>103</v>
      </c>
      <c r="D122" s="40">
        <v>7</v>
      </c>
      <c r="E122" s="59">
        <v>2.7000000000000001E-3</v>
      </c>
      <c r="F122" s="59">
        <v>8.8500000000000004E-4</v>
      </c>
      <c r="G122" s="23">
        <f t="shared" si="2"/>
        <v>1.8150000000000002E-3</v>
      </c>
      <c r="H122" s="52" t="s">
        <v>154</v>
      </c>
      <c r="I122" s="53">
        <f>0.001*(0.72+0.776+0.87)/3</f>
        <v>7.8866666666666668E-4</v>
      </c>
    </row>
    <row r="123" spans="1:9" ht="24.95" customHeight="1" x14ac:dyDescent="0.25">
      <c r="A123" s="14" t="s">
        <v>15</v>
      </c>
      <c r="B123" s="14" t="s">
        <v>15</v>
      </c>
      <c r="C123" s="72" t="s">
        <v>115</v>
      </c>
      <c r="D123" s="40">
        <v>6</v>
      </c>
      <c r="E123" s="59">
        <v>3.0000000000000001E-3</v>
      </c>
      <c r="F123" s="59">
        <v>1.495E-3</v>
      </c>
      <c r="G123" s="23">
        <f t="shared" si="2"/>
        <v>1.505E-3</v>
      </c>
      <c r="H123" s="52" t="s">
        <v>154</v>
      </c>
      <c r="I123" s="37">
        <f>0.001*(1.079+1.991)/2</f>
        <v>1.5350000000000001E-3</v>
      </c>
    </row>
    <row r="124" spans="1:9" ht="24.95" customHeight="1" x14ac:dyDescent="0.25">
      <c r="A124" s="14" t="s">
        <v>62</v>
      </c>
      <c r="B124" s="14" t="s">
        <v>62</v>
      </c>
      <c r="C124" s="72" t="s">
        <v>122</v>
      </c>
      <c r="D124" s="40">
        <v>7</v>
      </c>
      <c r="E124" s="59">
        <v>8.0000000000000004E-4</v>
      </c>
      <c r="F124" s="59">
        <v>9.6900000000000003E-4</v>
      </c>
      <c r="G124" s="23">
        <f t="shared" si="2"/>
        <v>-1.6899999999999999E-4</v>
      </c>
      <c r="H124" s="52" t="s">
        <v>153</v>
      </c>
      <c r="I124" s="37">
        <f>0.001*(0.8+0.65)/2</f>
        <v>7.2500000000000006E-4</v>
      </c>
    </row>
    <row r="125" spans="1:9" ht="24.95" customHeight="1" x14ac:dyDescent="0.25">
      <c r="A125" s="32" t="s">
        <v>59</v>
      </c>
      <c r="B125" s="32" t="s">
        <v>59</v>
      </c>
      <c r="C125" s="72" t="s">
        <v>123</v>
      </c>
      <c r="D125" s="40">
        <v>6</v>
      </c>
      <c r="E125" s="59">
        <v>4.28E-3</v>
      </c>
      <c r="F125" s="59">
        <v>1.0529999999999999E-3</v>
      </c>
      <c r="G125" s="23">
        <f t="shared" si="2"/>
        <v>3.2269999999999998E-3</v>
      </c>
      <c r="H125" s="52" t="s">
        <v>154</v>
      </c>
      <c r="I125" s="53">
        <f>0.001*(1.685+1.746)/2</f>
        <v>1.7155E-3</v>
      </c>
    </row>
    <row r="126" spans="1:9" ht="24.95" customHeight="1" x14ac:dyDescent="0.25">
      <c r="A126" s="14" t="s">
        <v>27</v>
      </c>
      <c r="B126" s="14" t="s">
        <v>27</v>
      </c>
      <c r="C126" s="72" t="s">
        <v>124</v>
      </c>
      <c r="D126" s="40">
        <v>7</v>
      </c>
      <c r="E126" s="59">
        <v>5.0000000000000001E-4</v>
      </c>
      <c r="F126" s="59">
        <v>6.0599999999999998E-4</v>
      </c>
      <c r="G126" s="23">
        <f t="shared" si="2"/>
        <v>-1.0599999999999997E-4</v>
      </c>
      <c r="H126" s="52" t="s">
        <v>153</v>
      </c>
      <c r="I126" s="37">
        <f>0.001*(0.607+0.349)/2</f>
        <v>4.7799999999999996E-4</v>
      </c>
    </row>
    <row r="127" spans="1:9" ht="24.95" customHeight="1" x14ac:dyDescent="0.25">
      <c r="A127" s="14" t="s">
        <v>15</v>
      </c>
      <c r="B127" s="14" t="s">
        <v>15</v>
      </c>
      <c r="C127" s="72" t="s">
        <v>125</v>
      </c>
      <c r="D127" s="40">
        <v>6</v>
      </c>
      <c r="E127" s="59">
        <v>6.0000000000000001E-3</v>
      </c>
      <c r="F127" s="59">
        <v>2.454E-3</v>
      </c>
      <c r="G127" s="23">
        <f t="shared" si="2"/>
        <v>3.5460000000000001E-3</v>
      </c>
      <c r="H127" s="52" t="s">
        <v>153</v>
      </c>
      <c r="I127" s="37">
        <f>0.001*(4.967+3.042)/2</f>
        <v>4.0045000000000002E-3</v>
      </c>
    </row>
    <row r="128" spans="1:9" ht="24.95" customHeight="1" x14ac:dyDescent="0.25">
      <c r="A128" s="14" t="s">
        <v>117</v>
      </c>
      <c r="B128" s="14" t="s">
        <v>117</v>
      </c>
      <c r="C128" s="72" t="s">
        <v>118</v>
      </c>
      <c r="D128" s="40">
        <v>6</v>
      </c>
      <c r="E128" s="59">
        <v>1.4999999999999999E-2</v>
      </c>
      <c r="F128" s="18">
        <v>0</v>
      </c>
      <c r="G128" s="23">
        <f t="shared" si="2"/>
        <v>1.4999999999999999E-2</v>
      </c>
      <c r="H128" s="52" t="s">
        <v>153</v>
      </c>
      <c r="I128" s="55">
        <v>1.4999999999999999E-2</v>
      </c>
    </row>
    <row r="129" spans="1:9" ht="24.95" customHeight="1" x14ac:dyDescent="0.25">
      <c r="A129" s="14" t="s">
        <v>14</v>
      </c>
      <c r="B129" s="14" t="s">
        <v>14</v>
      </c>
      <c r="C129" s="72" t="s">
        <v>119</v>
      </c>
      <c r="D129" s="40">
        <v>6</v>
      </c>
      <c r="E129" s="59">
        <v>5.1999999999999998E-3</v>
      </c>
      <c r="F129" s="59">
        <v>2.2420000000000001E-3</v>
      </c>
      <c r="G129" s="23">
        <f t="shared" si="2"/>
        <v>2.9579999999999997E-3</v>
      </c>
      <c r="H129" s="52" t="s">
        <v>154</v>
      </c>
      <c r="I129" s="56">
        <f>0.001*2.385</f>
        <v>2.385E-3</v>
      </c>
    </row>
    <row r="130" spans="1:9" ht="24.95" customHeight="1" x14ac:dyDescent="0.25">
      <c r="A130" s="11" t="s">
        <v>59</v>
      </c>
      <c r="B130" s="11" t="s">
        <v>59</v>
      </c>
      <c r="C130" s="72" t="s">
        <v>120</v>
      </c>
      <c r="D130" s="40">
        <v>5</v>
      </c>
      <c r="E130" s="59">
        <v>6.1400000000000003E-2</v>
      </c>
      <c r="F130" s="59">
        <v>5.6746999999999999E-2</v>
      </c>
      <c r="G130" s="23">
        <f t="shared" si="2"/>
        <v>4.6530000000000044E-3</v>
      </c>
      <c r="H130" s="52" t="s">
        <v>153</v>
      </c>
      <c r="I130" s="37">
        <f>0.001*(30.701+26.242)/2</f>
        <v>2.84715E-2</v>
      </c>
    </row>
    <row r="131" spans="1:9" ht="24.95" customHeight="1" x14ac:dyDescent="0.25">
      <c r="A131" s="14" t="s">
        <v>14</v>
      </c>
      <c r="B131" s="14" t="s">
        <v>14</v>
      </c>
      <c r="C131" s="72" t="s">
        <v>121</v>
      </c>
      <c r="D131" s="43">
        <v>6</v>
      </c>
      <c r="E131" s="59">
        <v>6.0000000000000001E-3</v>
      </c>
      <c r="F131" s="59">
        <v>6.9999999999999999E-4</v>
      </c>
      <c r="G131" s="23">
        <f t="shared" si="2"/>
        <v>5.3E-3</v>
      </c>
      <c r="H131" s="52" t="s">
        <v>154</v>
      </c>
      <c r="I131" s="53">
        <f>0.001*(2.121+1.11)/2</f>
        <v>1.6155E-3</v>
      </c>
    </row>
    <row r="132" spans="1:9" ht="24.95" customHeight="1" x14ac:dyDescent="0.25">
      <c r="A132" s="14" t="s">
        <v>14</v>
      </c>
      <c r="B132" s="14" t="s">
        <v>14</v>
      </c>
      <c r="C132" s="72" t="s">
        <v>128</v>
      </c>
      <c r="D132" s="43">
        <v>7</v>
      </c>
      <c r="E132" s="59">
        <v>5.0000000000000001E-4</v>
      </c>
      <c r="F132" s="59">
        <v>5.5000000000000003E-4</v>
      </c>
      <c r="G132" s="23">
        <f t="shared" si="2"/>
        <v>-5.0000000000000023E-5</v>
      </c>
      <c r="H132" s="52" t="s">
        <v>153</v>
      </c>
      <c r="I132" s="37">
        <f>0.001*(0.9+0.3)/2</f>
        <v>5.9999999999999995E-4</v>
      </c>
    </row>
    <row r="133" spans="1:9" ht="24.95" customHeight="1" x14ac:dyDescent="0.25">
      <c r="A133" s="14" t="s">
        <v>162</v>
      </c>
      <c r="B133" s="14" t="s">
        <v>162</v>
      </c>
      <c r="C133" s="73" t="s">
        <v>129</v>
      </c>
      <c r="D133" s="43">
        <v>6</v>
      </c>
      <c r="E133" s="59">
        <v>2.7520000000000001E-3</v>
      </c>
      <c r="F133" s="59">
        <v>1.8079999999999999E-3</v>
      </c>
      <c r="G133" s="23">
        <f t="shared" si="2"/>
        <v>9.4400000000000018E-4</v>
      </c>
      <c r="H133" s="52" t="s">
        <v>154</v>
      </c>
      <c r="I133" s="37">
        <f>0.001*(1.861+1.861)/2</f>
        <v>1.861E-3</v>
      </c>
    </row>
    <row r="134" spans="1:9" ht="24.95" customHeight="1" x14ac:dyDescent="0.25">
      <c r="A134" s="14" t="s">
        <v>162</v>
      </c>
      <c r="B134" s="14" t="s">
        <v>163</v>
      </c>
      <c r="C134" s="73" t="s">
        <v>130</v>
      </c>
      <c r="D134" s="43">
        <v>6</v>
      </c>
      <c r="E134" s="59">
        <v>2E-3</v>
      </c>
      <c r="F134" s="59">
        <v>4.3800000000000002E-4</v>
      </c>
      <c r="G134" s="23">
        <f t="shared" si="2"/>
        <v>1.562E-3</v>
      </c>
      <c r="H134" s="52" t="s">
        <v>154</v>
      </c>
      <c r="I134" s="53">
        <f>0.001*(0.528+0.676)/2</f>
        <v>6.020000000000001E-4</v>
      </c>
    </row>
    <row r="135" spans="1:9" ht="24.95" customHeight="1" x14ac:dyDescent="0.25">
      <c r="A135" s="14" t="s">
        <v>14</v>
      </c>
      <c r="B135" s="14" t="s">
        <v>14</v>
      </c>
      <c r="C135" s="72" t="s">
        <v>131</v>
      </c>
      <c r="D135" s="43">
        <v>6</v>
      </c>
      <c r="E135" s="59">
        <v>1.12E-2</v>
      </c>
      <c r="F135" s="59">
        <v>0</v>
      </c>
      <c r="G135" s="23">
        <f t="shared" si="2"/>
        <v>1.12E-2</v>
      </c>
      <c r="H135" s="52" t="s">
        <v>153</v>
      </c>
      <c r="I135" s="37">
        <f>0.001*(5.495+9.291)/2</f>
        <v>7.3930000000000011E-3</v>
      </c>
    </row>
    <row r="136" spans="1:9" ht="24.95" customHeight="1" x14ac:dyDescent="0.25">
      <c r="A136" s="14" t="s">
        <v>15</v>
      </c>
      <c r="B136" s="14" t="s">
        <v>15</v>
      </c>
      <c r="C136" s="74" t="s">
        <v>133</v>
      </c>
      <c r="D136" s="43">
        <v>6</v>
      </c>
      <c r="E136" s="59">
        <v>2E-3</v>
      </c>
      <c r="F136" s="59">
        <v>1.964E-3</v>
      </c>
      <c r="G136" s="23">
        <f t="shared" si="2"/>
        <v>3.6000000000000008E-5</v>
      </c>
      <c r="H136" s="52" t="s">
        <v>153</v>
      </c>
      <c r="I136" s="37">
        <f>0.001*(1.616+1.571)/2</f>
        <v>1.5935000000000001E-3</v>
      </c>
    </row>
    <row r="137" spans="1:9" ht="24.95" customHeight="1" x14ac:dyDescent="0.25">
      <c r="A137" s="11" t="s">
        <v>59</v>
      </c>
      <c r="B137" s="11" t="s">
        <v>59</v>
      </c>
      <c r="C137" s="72" t="s">
        <v>140</v>
      </c>
      <c r="D137" s="43">
        <v>6</v>
      </c>
      <c r="E137" s="59">
        <v>2E-3</v>
      </c>
      <c r="F137" s="59">
        <v>0</v>
      </c>
      <c r="G137" s="23">
        <f t="shared" si="2"/>
        <v>2E-3</v>
      </c>
      <c r="H137" s="52" t="s">
        <v>153</v>
      </c>
      <c r="I137" s="55">
        <v>2E-3</v>
      </c>
    </row>
    <row r="138" spans="1:9" ht="24.95" customHeight="1" x14ac:dyDescent="0.25">
      <c r="A138" s="14" t="s">
        <v>14</v>
      </c>
      <c r="B138" s="14" t="s">
        <v>14</v>
      </c>
      <c r="C138" s="72" t="s">
        <v>141</v>
      </c>
      <c r="D138" s="43">
        <v>6</v>
      </c>
      <c r="E138" s="59">
        <v>0.01</v>
      </c>
      <c r="F138" s="59">
        <v>3.3E-3</v>
      </c>
      <c r="G138" s="23">
        <f t="shared" si="2"/>
        <v>6.7000000000000002E-3</v>
      </c>
      <c r="H138" s="52" t="s">
        <v>153</v>
      </c>
      <c r="I138" s="55">
        <v>0.01</v>
      </c>
    </row>
    <row r="139" spans="1:9" ht="24.95" customHeight="1" x14ac:dyDescent="0.25">
      <c r="A139" s="14" t="s">
        <v>27</v>
      </c>
      <c r="B139" s="14" t="s">
        <v>27</v>
      </c>
      <c r="C139" s="75" t="s">
        <v>142</v>
      </c>
      <c r="D139" s="43">
        <v>4</v>
      </c>
      <c r="E139" s="59">
        <v>0.75</v>
      </c>
      <c r="F139" s="59">
        <v>0.29491800000000001</v>
      </c>
      <c r="G139" s="23">
        <f t="shared" si="2"/>
        <v>0.45508199999999999</v>
      </c>
      <c r="H139" s="52" t="s">
        <v>153</v>
      </c>
      <c r="I139" s="53">
        <f>0.001*363.119</f>
        <v>0.36311900000000003</v>
      </c>
    </row>
    <row r="140" spans="1:9" ht="24.95" customHeight="1" x14ac:dyDescent="0.25">
      <c r="A140" s="45" t="s">
        <v>27</v>
      </c>
      <c r="B140" s="45" t="s">
        <v>27</v>
      </c>
      <c r="C140" s="72" t="s">
        <v>145</v>
      </c>
      <c r="D140" s="43">
        <v>6</v>
      </c>
      <c r="E140" s="59">
        <v>2E-3</v>
      </c>
      <c r="F140" s="59">
        <v>0</v>
      </c>
      <c r="G140" s="23">
        <f t="shared" si="2"/>
        <v>2E-3</v>
      </c>
      <c r="H140" s="52" t="s">
        <v>153</v>
      </c>
      <c r="I140" s="53">
        <v>2E-3</v>
      </c>
    </row>
    <row r="141" spans="1:9" ht="24.95" customHeight="1" x14ac:dyDescent="0.25">
      <c r="A141" s="14" t="s">
        <v>15</v>
      </c>
      <c r="B141" s="14" t="s">
        <v>15</v>
      </c>
      <c r="C141" s="72" t="s">
        <v>147</v>
      </c>
      <c r="D141" s="43">
        <v>7</v>
      </c>
      <c r="E141" s="59">
        <v>1.4E-3</v>
      </c>
      <c r="F141" s="59">
        <v>1.4499999999999999E-3</v>
      </c>
      <c r="G141" s="23">
        <f t="shared" si="2"/>
        <v>-4.9999999999999914E-5</v>
      </c>
      <c r="H141" s="52" t="s">
        <v>153</v>
      </c>
      <c r="I141" s="37">
        <f>0.001*1.442</f>
        <v>1.4419999999999999E-3</v>
      </c>
    </row>
    <row r="142" spans="1:9" ht="24.95" customHeight="1" x14ac:dyDescent="0.25">
      <c r="A142" s="14" t="s">
        <v>15</v>
      </c>
      <c r="B142" s="14" t="s">
        <v>15</v>
      </c>
      <c r="C142" s="74" t="s">
        <v>148</v>
      </c>
      <c r="D142" s="43">
        <v>6</v>
      </c>
      <c r="E142" s="59">
        <v>7.0000000000000001E-3</v>
      </c>
      <c r="F142" s="59">
        <v>2.7699999999999999E-3</v>
      </c>
      <c r="G142" s="23">
        <f t="shared" si="2"/>
        <v>4.2300000000000003E-3</v>
      </c>
      <c r="H142" s="52" t="s">
        <v>153</v>
      </c>
      <c r="I142" s="37">
        <f>0.001*3.849</f>
        <v>3.8490000000000004E-3</v>
      </c>
    </row>
    <row r="143" spans="1:9" ht="24.95" customHeight="1" x14ac:dyDescent="0.2">
      <c r="A143" s="46" t="s">
        <v>14</v>
      </c>
      <c r="B143" s="46" t="s">
        <v>14</v>
      </c>
      <c r="C143" s="76" t="s">
        <v>156</v>
      </c>
      <c r="D143" s="43">
        <v>6</v>
      </c>
      <c r="E143" s="59">
        <v>1.4999999999999999E-2</v>
      </c>
      <c r="F143" s="59">
        <v>1.6652E-2</v>
      </c>
      <c r="G143" s="23">
        <f t="shared" si="2"/>
        <v>-1.6520000000000007E-3</v>
      </c>
      <c r="H143" s="52" t="s">
        <v>153</v>
      </c>
      <c r="I143" s="37">
        <f>0.001*(16.892+15.077+16.057)/3</f>
        <v>1.6008666666666668E-2</v>
      </c>
    </row>
    <row r="144" spans="1:9" ht="24.95" customHeight="1" x14ac:dyDescent="0.2">
      <c r="A144" s="46" t="s">
        <v>14</v>
      </c>
      <c r="B144" s="46" t="s">
        <v>14</v>
      </c>
      <c r="C144" s="76" t="s">
        <v>150</v>
      </c>
      <c r="D144" s="43">
        <v>6</v>
      </c>
      <c r="E144" s="59">
        <v>3.0000000000000001E-3</v>
      </c>
      <c r="F144" s="59">
        <v>1.2689999999999999E-3</v>
      </c>
      <c r="G144" s="23">
        <f t="shared" si="2"/>
        <v>1.7310000000000001E-3</v>
      </c>
      <c r="H144" s="52" t="s">
        <v>153</v>
      </c>
      <c r="I144" s="37">
        <v>3.0000000000000001E-3</v>
      </c>
    </row>
    <row r="145" spans="1:9" ht="24.95" customHeight="1" x14ac:dyDescent="0.2">
      <c r="A145" s="46" t="s">
        <v>162</v>
      </c>
      <c r="B145" s="46" t="s">
        <v>162</v>
      </c>
      <c r="C145" s="76" t="s">
        <v>149</v>
      </c>
      <c r="D145" s="43">
        <v>6</v>
      </c>
      <c r="E145" s="59">
        <v>1.2200000000000001E-2</v>
      </c>
      <c r="F145" s="59">
        <v>1.1703E-2</v>
      </c>
      <c r="G145" s="23">
        <f>E145-F145</f>
        <v>4.9700000000000091E-4</v>
      </c>
      <c r="H145" s="52"/>
      <c r="I145" s="37"/>
    </row>
    <row r="146" spans="1:9" ht="24.95" customHeight="1" x14ac:dyDescent="0.2">
      <c r="A146" s="46" t="s">
        <v>100</v>
      </c>
      <c r="B146" s="46" t="s">
        <v>100</v>
      </c>
      <c r="C146" s="76" t="s">
        <v>151</v>
      </c>
      <c r="D146" s="43">
        <v>5</v>
      </c>
      <c r="E146" s="59">
        <v>7.4999999999999997E-2</v>
      </c>
      <c r="F146" s="59">
        <v>7.4875999999999998E-2</v>
      </c>
      <c r="G146" s="23">
        <f t="shared" si="2"/>
        <v>1.2399999999999911E-4</v>
      </c>
      <c r="H146" s="52" t="s">
        <v>153</v>
      </c>
      <c r="I146" s="37">
        <v>7.4999999999999997E-2</v>
      </c>
    </row>
    <row r="147" spans="1:9" ht="24.95" customHeight="1" x14ac:dyDescent="0.2">
      <c r="A147" s="46" t="s">
        <v>15</v>
      </c>
      <c r="B147" s="46" t="s">
        <v>15</v>
      </c>
      <c r="C147" s="76" t="s">
        <v>157</v>
      </c>
      <c r="D147" s="43">
        <v>6</v>
      </c>
      <c r="E147" s="59">
        <v>3.5400000000000002E-3</v>
      </c>
      <c r="F147" s="59">
        <v>1.5E-3</v>
      </c>
      <c r="G147" s="23">
        <f t="shared" si="2"/>
        <v>2.0400000000000001E-3</v>
      </c>
      <c r="H147" s="52" t="s">
        <v>153</v>
      </c>
      <c r="I147" s="37">
        <v>3.5400000000000002E-3</v>
      </c>
    </row>
    <row r="148" spans="1:9" ht="24.95" customHeight="1" x14ac:dyDescent="0.2">
      <c r="A148" s="46" t="s">
        <v>15</v>
      </c>
      <c r="B148" s="46" t="s">
        <v>15</v>
      </c>
      <c r="C148" s="76" t="s">
        <v>158</v>
      </c>
      <c r="D148" s="43">
        <v>5</v>
      </c>
      <c r="E148" s="59">
        <v>2.8063000000000001E-2</v>
      </c>
      <c r="F148" s="59">
        <v>2.5114000000000001E-2</v>
      </c>
      <c r="G148" s="23">
        <f t="shared" si="2"/>
        <v>2.9490000000000002E-3</v>
      </c>
      <c r="H148" s="52" t="s">
        <v>153</v>
      </c>
      <c r="I148" s="37">
        <v>2.8063000000000001E-2</v>
      </c>
    </row>
    <row r="149" spans="1:9" ht="24.95" customHeight="1" x14ac:dyDescent="0.25">
      <c r="A149" s="46" t="s">
        <v>165</v>
      </c>
      <c r="B149" s="46" t="s">
        <v>165</v>
      </c>
      <c r="C149" s="72" t="s">
        <v>166</v>
      </c>
      <c r="D149" s="63">
        <v>7</v>
      </c>
      <c r="E149" s="59">
        <v>6.1799999999999995E-4</v>
      </c>
      <c r="F149" s="59">
        <v>2.5000000000000001E-5</v>
      </c>
      <c r="G149" s="23">
        <f t="shared" si="2"/>
        <v>5.9299999999999999E-4</v>
      </c>
      <c r="H149" s="52"/>
      <c r="I149" s="37"/>
    </row>
    <row r="150" spans="1:9" ht="24.95" customHeight="1" x14ac:dyDescent="0.2">
      <c r="A150" s="14" t="s">
        <v>160</v>
      </c>
      <c r="B150" s="14" t="s">
        <v>160</v>
      </c>
      <c r="C150" s="76" t="s">
        <v>159</v>
      </c>
      <c r="D150" s="43">
        <v>6</v>
      </c>
      <c r="E150" s="59">
        <v>0.06</v>
      </c>
      <c r="F150" s="59">
        <v>2.0309000000000001E-2</v>
      </c>
      <c r="G150" s="23">
        <f t="shared" si="2"/>
        <v>3.9690999999999997E-2</v>
      </c>
      <c r="H150" s="52" t="s">
        <v>154</v>
      </c>
      <c r="I150" s="37">
        <v>0.06</v>
      </c>
    </row>
    <row r="151" spans="1:9" ht="24.95" customHeight="1" x14ac:dyDescent="0.2">
      <c r="A151" s="46" t="s">
        <v>15</v>
      </c>
      <c r="B151" s="46" t="s">
        <v>15</v>
      </c>
      <c r="C151" s="76" t="s">
        <v>161</v>
      </c>
      <c r="D151" s="43">
        <v>4</v>
      </c>
      <c r="E151" s="59">
        <v>0</v>
      </c>
      <c r="F151" s="59">
        <v>0</v>
      </c>
      <c r="G151" s="23">
        <f t="shared" si="2"/>
        <v>0</v>
      </c>
      <c r="H151" s="52" t="s">
        <v>153</v>
      </c>
      <c r="I151" s="37">
        <v>0</v>
      </c>
    </row>
    <row r="152" spans="1:9" ht="24.95" customHeight="1" x14ac:dyDescent="0.25">
      <c r="A152" s="64" t="s">
        <v>59</v>
      </c>
      <c r="B152" s="65" t="s">
        <v>59</v>
      </c>
      <c r="C152" s="72" t="s">
        <v>167</v>
      </c>
      <c r="D152" s="63">
        <v>4</v>
      </c>
      <c r="E152" s="59">
        <v>0.49399999999999999</v>
      </c>
      <c r="F152" s="59">
        <v>0.35512300000000002</v>
      </c>
      <c r="G152" s="23">
        <f t="shared" si="2"/>
        <v>0.13887699999999997</v>
      </c>
      <c r="H152" s="52"/>
      <c r="I152" s="37"/>
    </row>
    <row r="153" spans="1:9" ht="24.95" customHeight="1" x14ac:dyDescent="0.25">
      <c r="A153" s="64" t="s">
        <v>59</v>
      </c>
      <c r="B153" s="65" t="s">
        <v>59</v>
      </c>
      <c r="C153" s="72" t="s">
        <v>167</v>
      </c>
      <c r="D153" s="63">
        <v>5</v>
      </c>
      <c r="E153" s="59">
        <v>0.13012599999999999</v>
      </c>
      <c r="F153" s="59">
        <v>7.7868999999999994E-2</v>
      </c>
      <c r="G153" s="23">
        <f t="shared" si="2"/>
        <v>5.2256999999999998E-2</v>
      </c>
      <c r="H153" s="52"/>
      <c r="I153" s="37"/>
    </row>
    <row r="154" spans="1:9" ht="24.95" customHeight="1" x14ac:dyDescent="0.25">
      <c r="A154" s="46" t="s">
        <v>14</v>
      </c>
      <c r="B154" s="46" t="s">
        <v>14</v>
      </c>
      <c r="C154" s="72" t="s">
        <v>169</v>
      </c>
      <c r="D154" s="63">
        <v>7</v>
      </c>
      <c r="E154" s="59">
        <v>5.0000000000000002E-5</v>
      </c>
      <c r="F154" s="59">
        <v>3.1399999999999999E-4</v>
      </c>
      <c r="G154" s="23">
        <f t="shared" si="2"/>
        <v>-2.6399999999999997E-4</v>
      </c>
      <c r="H154" s="52"/>
      <c r="I154" s="37"/>
    </row>
    <row r="155" spans="1:9" ht="24.95" customHeight="1" x14ac:dyDescent="0.25">
      <c r="A155" s="66" t="s">
        <v>15</v>
      </c>
      <c r="B155" s="66" t="s">
        <v>15</v>
      </c>
      <c r="C155" s="70" t="s">
        <v>168</v>
      </c>
      <c r="D155" s="40">
        <v>5</v>
      </c>
      <c r="E155" s="59">
        <v>1.2239999999999999E-2</v>
      </c>
      <c r="F155" s="59">
        <v>0</v>
      </c>
      <c r="G155" s="23">
        <f t="shared" si="2"/>
        <v>1.2239999999999999E-2</v>
      </c>
      <c r="H155" s="52"/>
      <c r="I155" s="37"/>
    </row>
    <row r="156" spans="1:9" ht="24.95" customHeight="1" x14ac:dyDescent="0.25">
      <c r="A156" s="14" t="s">
        <v>27</v>
      </c>
      <c r="B156" s="14" t="s">
        <v>27</v>
      </c>
      <c r="C156" s="72" t="s">
        <v>95</v>
      </c>
      <c r="D156" s="43" t="s">
        <v>113</v>
      </c>
      <c r="E156" s="59">
        <v>2.69E-2</v>
      </c>
      <c r="F156" s="59">
        <v>1.8995999999999999E-2</v>
      </c>
      <c r="G156" s="23">
        <f t="shared" ref="G156" si="3">E156-F156</f>
        <v>7.9040000000000013E-3</v>
      </c>
      <c r="H156" s="52"/>
      <c r="I156" s="37"/>
    </row>
    <row r="157" spans="1:9" ht="24.95" customHeight="1" x14ac:dyDescent="0.25">
      <c r="A157" s="14"/>
      <c r="B157" s="14"/>
      <c r="C157" s="72" t="s">
        <v>114</v>
      </c>
      <c r="D157" s="43">
        <v>8</v>
      </c>
      <c r="E157" s="22">
        <v>3.09</v>
      </c>
      <c r="F157" s="22">
        <v>3.0860020000000001</v>
      </c>
      <c r="G157" s="23">
        <f t="shared" si="2"/>
        <v>3.997999999999724E-3</v>
      </c>
      <c r="H157" s="52" t="s">
        <v>153</v>
      </c>
      <c r="I157" s="37">
        <f>0.001*(2702.686+2729.294+2733.073)/3</f>
        <v>2.7216843333333336</v>
      </c>
    </row>
    <row r="158" spans="1:9" x14ac:dyDescent="0.25">
      <c r="A158" s="9"/>
      <c r="B158" s="9"/>
      <c r="C158" s="9"/>
      <c r="D158" s="9"/>
      <c r="E158" s="36">
        <f>SUM(E15:E157)</f>
        <v>9.4575549999999975</v>
      </c>
      <c r="F158" s="36">
        <f t="shared" ref="F158:G158" si="4">SUM(F15:F157)</f>
        <v>8.4164240000000028</v>
      </c>
      <c r="G158" s="36">
        <f t="shared" si="4"/>
        <v>1.0411309999999998</v>
      </c>
      <c r="H158" s="36"/>
      <c r="I158" s="37">
        <f>SUM(I15:I157)</f>
        <v>7.4670911666666662</v>
      </c>
    </row>
    <row r="159" spans="1:9" x14ac:dyDescent="0.25">
      <c r="A159" s="9"/>
      <c r="B159" s="9"/>
      <c r="C159" s="9"/>
      <c r="D159" s="9"/>
      <c r="E159" s="36"/>
      <c r="F159" s="36"/>
      <c r="G159" s="9"/>
      <c r="H159" s="9"/>
    </row>
    <row r="160" spans="1:9" x14ac:dyDescent="0.25">
      <c r="A160" s="9"/>
      <c r="B160" s="9"/>
      <c r="C160" s="9"/>
      <c r="D160" s="9"/>
      <c r="E160" s="9"/>
      <c r="F160" s="9"/>
      <c r="G160" s="9"/>
      <c r="H160" s="9"/>
    </row>
    <row r="161" spans="1:8" x14ac:dyDescent="0.25">
      <c r="A161" s="9"/>
      <c r="B161" s="9"/>
      <c r="C161" s="9"/>
      <c r="D161" s="9"/>
      <c r="E161" s="9"/>
      <c r="F161" s="9"/>
      <c r="G161" s="9"/>
      <c r="H161" s="9"/>
    </row>
    <row r="162" spans="1:8" x14ac:dyDescent="0.25">
      <c r="A162" s="9"/>
      <c r="B162" s="9"/>
      <c r="C162" s="9"/>
      <c r="D162" s="9"/>
      <c r="E162" s="9"/>
      <c r="F162" s="9"/>
      <c r="G162" s="9"/>
      <c r="H162" s="9"/>
    </row>
    <row r="163" spans="1:8" x14ac:dyDescent="0.25">
      <c r="B163" s="9"/>
      <c r="C163" s="9"/>
      <c r="D163" s="9"/>
      <c r="E163" s="9"/>
      <c r="F163" s="36"/>
      <c r="G163" s="9"/>
      <c r="H163" s="9"/>
    </row>
    <row r="164" spans="1:8" x14ac:dyDescent="0.25">
      <c r="B164" s="9"/>
      <c r="C164" s="9"/>
      <c r="D164" s="9"/>
      <c r="E164" s="9"/>
      <c r="F164" s="9"/>
      <c r="G164" s="9"/>
      <c r="H164" s="9"/>
    </row>
    <row r="165" spans="1:8" x14ac:dyDescent="0.25">
      <c r="B165" s="9"/>
      <c r="C165" s="9"/>
      <c r="D165" s="9"/>
      <c r="E165" s="9"/>
      <c r="F165" s="9"/>
      <c r="G165" s="9"/>
      <c r="H165" s="9"/>
    </row>
    <row r="166" spans="1:8" x14ac:dyDescent="0.25">
      <c r="B166" s="9"/>
      <c r="C166" s="9"/>
      <c r="D166" s="9"/>
      <c r="E166" s="9"/>
      <c r="F166" s="9"/>
      <c r="G166" s="9"/>
      <c r="H166" s="9"/>
    </row>
    <row r="167" spans="1:8" x14ac:dyDescent="0.25">
      <c r="B167" s="9"/>
      <c r="C167" s="9"/>
      <c r="D167" s="9"/>
      <c r="E167" s="9"/>
      <c r="F167" s="9"/>
      <c r="G167" s="9"/>
      <c r="H167" s="9"/>
    </row>
    <row r="168" spans="1:8" x14ac:dyDescent="0.25">
      <c r="B168" s="9"/>
      <c r="C168" s="9"/>
      <c r="D168" s="9"/>
      <c r="E168" s="9"/>
      <c r="F168" s="36"/>
      <c r="G168" s="9"/>
      <c r="H168" s="9"/>
    </row>
    <row r="169" spans="1:8" x14ac:dyDescent="0.25">
      <c r="B169" s="9"/>
      <c r="C169" s="9"/>
      <c r="D169" s="9"/>
      <c r="E169" s="9"/>
      <c r="F169" s="9"/>
      <c r="G169" s="9"/>
      <c r="H169" s="9"/>
    </row>
    <row r="170" spans="1:8" x14ac:dyDescent="0.25">
      <c r="A170" s="9"/>
      <c r="B170" s="9"/>
      <c r="C170" s="9"/>
      <c r="D170" s="9"/>
      <c r="E170" s="9"/>
      <c r="F170" s="9"/>
      <c r="G170" s="9"/>
      <c r="H170" s="9"/>
    </row>
    <row r="171" spans="1:8" x14ac:dyDescent="0.25">
      <c r="A171" s="9"/>
      <c r="B171" s="9"/>
      <c r="C171" s="9"/>
      <c r="D171" s="9"/>
      <c r="E171" s="9"/>
      <c r="F171" s="9"/>
      <c r="G171" s="9"/>
      <c r="H171" s="9"/>
    </row>
    <row r="172" spans="1:8" x14ac:dyDescent="0.25">
      <c r="A172" s="9"/>
      <c r="B172" s="9"/>
      <c r="C172" s="9"/>
      <c r="D172" s="9"/>
      <c r="E172" s="9"/>
      <c r="F172" s="9"/>
      <c r="G172" s="9"/>
      <c r="H172" s="9"/>
    </row>
    <row r="173" spans="1:8" x14ac:dyDescent="0.25">
      <c r="A173" s="9"/>
      <c r="B173" s="9"/>
      <c r="C173" s="9"/>
      <c r="D173" s="9"/>
      <c r="E173" s="9"/>
      <c r="F173" s="9"/>
      <c r="G173" s="9"/>
      <c r="H173" s="9"/>
    </row>
    <row r="174" spans="1:8" x14ac:dyDescent="0.25">
      <c r="A174" s="9"/>
      <c r="B174" s="9"/>
      <c r="C174" s="9"/>
      <c r="D174" s="9"/>
      <c r="E174" s="9"/>
      <c r="F174" s="9"/>
      <c r="G174" s="9"/>
      <c r="H174" s="9"/>
    </row>
    <row r="175" spans="1:8" x14ac:dyDescent="0.25">
      <c r="A175" s="9"/>
      <c r="B175" s="9"/>
      <c r="C175" s="9"/>
      <c r="D175" s="9"/>
      <c r="E175" s="9"/>
      <c r="F175" s="9"/>
      <c r="G175" s="9"/>
      <c r="H175" s="9"/>
    </row>
    <row r="176" spans="1:8" x14ac:dyDescent="0.25">
      <c r="A176" s="9"/>
      <c r="B176" s="9"/>
      <c r="C176" s="9"/>
      <c r="D176" s="9"/>
      <c r="E176" s="9"/>
      <c r="F176" s="9"/>
      <c r="G176" s="9"/>
      <c r="H176" s="9"/>
    </row>
    <row r="177" spans="1:8" x14ac:dyDescent="0.25">
      <c r="A177" s="9"/>
      <c r="B177" s="9"/>
      <c r="C177" s="9"/>
      <c r="D177" s="9"/>
      <c r="E177" s="9"/>
      <c r="F177" s="9"/>
      <c r="G177" s="9"/>
      <c r="H177" s="9"/>
    </row>
    <row r="178" spans="1:8" x14ac:dyDescent="0.25">
      <c r="A178" s="9"/>
      <c r="B178" s="9"/>
      <c r="C178" s="9"/>
      <c r="D178" s="9"/>
      <c r="E178" s="9"/>
      <c r="F178" s="9"/>
      <c r="G178" s="9"/>
      <c r="H178" s="9"/>
    </row>
    <row r="179" spans="1:8" x14ac:dyDescent="0.25">
      <c r="A179" s="9"/>
      <c r="B179" s="9"/>
      <c r="C179" s="9"/>
      <c r="D179" s="9"/>
      <c r="E179" s="9"/>
      <c r="F179" s="9"/>
      <c r="G179" s="9"/>
      <c r="H179" s="9"/>
    </row>
    <row r="180" spans="1:8" x14ac:dyDescent="0.25">
      <c r="A180" s="9"/>
      <c r="B180" s="9"/>
      <c r="C180" s="9"/>
      <c r="D180" s="9"/>
      <c r="E180" s="9"/>
      <c r="F180" s="9"/>
      <c r="G180" s="9"/>
      <c r="H180" s="9"/>
    </row>
    <row r="181" spans="1:8" x14ac:dyDescent="0.25">
      <c r="A181" s="9"/>
      <c r="B181" s="9"/>
      <c r="C181" s="9"/>
      <c r="D181" s="9"/>
      <c r="E181" s="9"/>
      <c r="F181" s="9"/>
      <c r="G181" s="9"/>
      <c r="H181" s="9"/>
    </row>
    <row r="182" spans="1:8" x14ac:dyDescent="0.25">
      <c r="A182" s="9"/>
      <c r="B182" s="9"/>
      <c r="C182" s="9"/>
      <c r="D182" s="9"/>
      <c r="E182" s="9"/>
      <c r="F182" s="9"/>
      <c r="G182" s="9"/>
      <c r="H182" s="9"/>
    </row>
    <row r="183" spans="1:8" x14ac:dyDescent="0.25">
      <c r="A183" s="9"/>
      <c r="B183" s="9"/>
      <c r="C183" s="9"/>
      <c r="D183" s="9"/>
      <c r="E183" s="9"/>
      <c r="F183" s="9"/>
      <c r="G183" s="9"/>
      <c r="H183" s="9"/>
    </row>
    <row r="184" spans="1:8" x14ac:dyDescent="0.25">
      <c r="A184" s="9"/>
      <c r="B184" s="9"/>
      <c r="C184" s="9"/>
      <c r="D184" s="9"/>
      <c r="E184" s="9"/>
      <c r="F184" s="9"/>
      <c r="G184" s="9"/>
      <c r="H184" s="9"/>
    </row>
    <row r="185" spans="1:8" x14ac:dyDescent="0.25">
      <c r="A185" s="9"/>
      <c r="B185" s="9"/>
      <c r="C185" s="9"/>
      <c r="D185" s="9"/>
      <c r="E185" s="9"/>
      <c r="F185" s="9"/>
      <c r="G185" s="9"/>
      <c r="H185" s="9"/>
    </row>
    <row r="186" spans="1:8" x14ac:dyDescent="0.25">
      <c r="A186" s="9"/>
      <c r="B186" s="9"/>
      <c r="C186" s="9"/>
      <c r="D186" s="9"/>
      <c r="E186" s="9"/>
      <c r="F186" s="9"/>
      <c r="G186" s="9"/>
      <c r="H186" s="9"/>
    </row>
    <row r="187" spans="1:8" x14ac:dyDescent="0.25">
      <c r="A187" s="9"/>
      <c r="B187" s="9"/>
      <c r="C187" s="9"/>
      <c r="D187" s="9"/>
      <c r="E187" s="9"/>
      <c r="F187" s="9"/>
      <c r="G187" s="9"/>
      <c r="H187" s="9"/>
    </row>
    <row r="188" spans="1:8" x14ac:dyDescent="0.25">
      <c r="A188" s="9"/>
      <c r="B188" s="9"/>
      <c r="C188" s="9"/>
      <c r="D188" s="9"/>
      <c r="E188" s="9"/>
      <c r="F188" s="9"/>
      <c r="G188" s="9"/>
      <c r="H188" s="9"/>
    </row>
    <row r="189" spans="1:8" x14ac:dyDescent="0.25">
      <c r="A189" s="9"/>
      <c r="B189" s="9"/>
      <c r="C189" s="9"/>
      <c r="D189" s="9"/>
      <c r="E189" s="9"/>
      <c r="F189" s="9"/>
      <c r="G189" s="9"/>
      <c r="H189" s="9"/>
    </row>
    <row r="190" spans="1:8" x14ac:dyDescent="0.25">
      <c r="A190" s="9"/>
      <c r="B190" s="9"/>
      <c r="C190" s="9"/>
      <c r="D190" s="9"/>
      <c r="E190" s="9"/>
      <c r="F190" s="9"/>
      <c r="G190" s="9"/>
      <c r="H190" s="9"/>
    </row>
    <row r="191" spans="1:8" x14ac:dyDescent="0.25">
      <c r="A191" s="9"/>
      <c r="B191" s="9"/>
      <c r="C191" s="9"/>
      <c r="D191" s="9"/>
      <c r="E191" s="9"/>
      <c r="F191" s="9"/>
      <c r="G191" s="9"/>
      <c r="H191" s="9"/>
    </row>
    <row r="192" spans="1:8" x14ac:dyDescent="0.25">
      <c r="A192" s="9"/>
      <c r="B192" s="9"/>
      <c r="C192" s="9"/>
      <c r="D192" s="9"/>
      <c r="E192" s="9"/>
      <c r="F192" s="9"/>
      <c r="G192" s="9"/>
      <c r="H192" s="9"/>
    </row>
    <row r="193" spans="1:8" x14ac:dyDescent="0.25">
      <c r="A193" s="9"/>
      <c r="B193" s="9"/>
      <c r="C193" s="9"/>
      <c r="D193" s="9"/>
      <c r="E193" s="9"/>
      <c r="F193" s="9"/>
      <c r="G193" s="9"/>
      <c r="H193" s="9"/>
    </row>
    <row r="194" spans="1:8" x14ac:dyDescent="0.25">
      <c r="A194" s="9"/>
      <c r="B194" s="9"/>
      <c r="C194" s="9"/>
      <c r="D194" s="9"/>
      <c r="E194" s="9"/>
      <c r="F194" s="9"/>
      <c r="G194" s="9"/>
      <c r="H194" s="9"/>
    </row>
    <row r="195" spans="1:8" x14ac:dyDescent="0.25">
      <c r="A195" s="9"/>
      <c r="B195" s="9"/>
      <c r="C195" s="9"/>
      <c r="D195" s="9"/>
      <c r="E195" s="9"/>
      <c r="F195" s="9"/>
      <c r="G195" s="9"/>
      <c r="H195" s="9"/>
    </row>
    <row r="196" spans="1:8" x14ac:dyDescent="0.25">
      <c r="A196" s="9"/>
      <c r="B196" s="9"/>
      <c r="C196" s="9"/>
      <c r="D196" s="9"/>
      <c r="E196" s="9"/>
      <c r="F196" s="9"/>
      <c r="G196" s="9"/>
      <c r="H196" s="9"/>
    </row>
    <row r="197" spans="1:8" x14ac:dyDescent="0.25">
      <c r="A197" s="9"/>
      <c r="B197" s="9"/>
      <c r="C197" s="9"/>
      <c r="D197" s="9"/>
      <c r="E197" s="9"/>
      <c r="F197" s="9"/>
      <c r="G197" s="9"/>
      <c r="H197" s="9"/>
    </row>
    <row r="198" spans="1:8" x14ac:dyDescent="0.25">
      <c r="A198" s="9"/>
      <c r="B198" s="9"/>
      <c r="C198" s="9"/>
      <c r="D198" s="9"/>
      <c r="E198" s="9"/>
      <c r="F198" s="9"/>
      <c r="G198" s="9"/>
      <c r="H198" s="9"/>
    </row>
    <row r="199" spans="1:8" x14ac:dyDescent="0.25">
      <c r="A199" s="9"/>
      <c r="B199" s="9"/>
      <c r="C199" s="9"/>
      <c r="D199" s="9"/>
      <c r="E199" s="9"/>
      <c r="F199" s="9"/>
      <c r="G199" s="9"/>
      <c r="H199" s="9"/>
    </row>
    <row r="200" spans="1:8" x14ac:dyDescent="0.25">
      <c r="A200" s="9"/>
      <c r="B200" s="9"/>
      <c r="C200" s="9"/>
      <c r="D200" s="9"/>
      <c r="E200" s="9"/>
      <c r="F200" s="9"/>
      <c r="G200" s="9"/>
      <c r="H200" s="9"/>
    </row>
    <row r="201" spans="1:8" x14ac:dyDescent="0.25">
      <c r="A201" s="9"/>
      <c r="B201" s="9"/>
      <c r="C201" s="9"/>
      <c r="D201" s="9"/>
      <c r="E201" s="9"/>
      <c r="F201" s="9"/>
      <c r="G201" s="9"/>
      <c r="H201" s="9"/>
    </row>
    <row r="202" spans="1:8" x14ac:dyDescent="0.25">
      <c r="A202" s="9"/>
      <c r="B202" s="9"/>
      <c r="C202" s="9"/>
      <c r="D202" s="9"/>
      <c r="E202" s="9"/>
      <c r="F202" s="9"/>
      <c r="G202" s="9"/>
      <c r="H202" s="9"/>
    </row>
    <row r="203" spans="1:8" x14ac:dyDescent="0.25">
      <c r="A203" s="9"/>
      <c r="B203" s="9"/>
      <c r="C203" s="9"/>
      <c r="D203" s="9"/>
      <c r="E203" s="9"/>
      <c r="F203" s="9"/>
      <c r="G203" s="9"/>
      <c r="H203" s="9"/>
    </row>
    <row r="204" spans="1:8" x14ac:dyDescent="0.25">
      <c r="A204" s="9"/>
      <c r="B204" s="9"/>
      <c r="C204" s="9"/>
      <c r="D204" s="9"/>
      <c r="E204" s="9"/>
      <c r="F204" s="9"/>
      <c r="G204" s="9"/>
      <c r="H204" s="9"/>
    </row>
    <row r="205" spans="1:8" x14ac:dyDescent="0.25">
      <c r="A205" s="9"/>
      <c r="B205" s="9"/>
      <c r="C205" s="9"/>
      <c r="D205" s="9"/>
      <c r="E205" s="9"/>
      <c r="F205" s="9"/>
      <c r="G205" s="9"/>
      <c r="H205" s="9"/>
    </row>
    <row r="206" spans="1:8" x14ac:dyDescent="0.25">
      <c r="A206" s="9"/>
      <c r="B206" s="9"/>
      <c r="C206" s="9"/>
      <c r="D206" s="9"/>
      <c r="E206" s="9"/>
      <c r="F206" s="9"/>
      <c r="G206" s="9"/>
      <c r="H206" s="9"/>
    </row>
    <row r="207" spans="1:8" x14ac:dyDescent="0.25">
      <c r="A207" s="9"/>
      <c r="B207" s="9"/>
      <c r="C207" s="9"/>
      <c r="D207" s="9"/>
      <c r="E207" s="9"/>
      <c r="F207" s="9"/>
      <c r="G207" s="9"/>
      <c r="H207" s="9"/>
    </row>
    <row r="208" spans="1:8" x14ac:dyDescent="0.25">
      <c r="A208" s="9"/>
      <c r="B208" s="9"/>
      <c r="C208" s="9"/>
      <c r="D208" s="9"/>
      <c r="E208" s="9"/>
      <c r="F208" s="9"/>
      <c r="G208" s="9"/>
      <c r="H208" s="9"/>
    </row>
    <row r="209" spans="1:8" x14ac:dyDescent="0.25">
      <c r="A209" s="9"/>
      <c r="B209" s="9"/>
      <c r="C209" s="9"/>
      <c r="D209" s="9"/>
      <c r="E209" s="9"/>
      <c r="F209" s="9"/>
      <c r="G209" s="9"/>
      <c r="H209" s="9"/>
    </row>
    <row r="210" spans="1:8" x14ac:dyDescent="0.25">
      <c r="A210" s="9"/>
      <c r="B210" s="9"/>
      <c r="C210" s="9"/>
      <c r="D210" s="9"/>
      <c r="E210" s="9"/>
      <c r="F210" s="9"/>
      <c r="G210" s="9"/>
      <c r="H210" s="9"/>
    </row>
    <row r="211" spans="1:8" x14ac:dyDescent="0.25">
      <c r="A211" s="9"/>
      <c r="B211" s="9"/>
      <c r="C211" s="9"/>
      <c r="D211" s="9"/>
      <c r="E211" s="9"/>
      <c r="F211" s="9"/>
      <c r="G211" s="9"/>
      <c r="H211" s="9"/>
    </row>
    <row r="212" spans="1:8" x14ac:dyDescent="0.25">
      <c r="A212" s="9"/>
      <c r="B212" s="9"/>
      <c r="C212" s="9"/>
      <c r="D212" s="9"/>
      <c r="E212" s="9"/>
      <c r="F212" s="9"/>
      <c r="G212" s="9"/>
      <c r="H212" s="9"/>
    </row>
    <row r="213" spans="1:8" x14ac:dyDescent="0.25">
      <c r="A213" s="9"/>
      <c r="B213" s="9"/>
      <c r="C213" s="9"/>
      <c r="D213" s="9"/>
      <c r="E213" s="9"/>
      <c r="F213" s="9"/>
      <c r="G213" s="9"/>
      <c r="H213" s="9"/>
    </row>
    <row r="214" spans="1:8" x14ac:dyDescent="0.25">
      <c r="A214" s="9"/>
      <c r="B214" s="9"/>
      <c r="C214" s="9"/>
      <c r="D214" s="9"/>
      <c r="E214" s="9"/>
      <c r="F214" s="9"/>
      <c r="G214" s="9"/>
      <c r="H214" s="9"/>
    </row>
    <row r="215" spans="1:8" x14ac:dyDescent="0.25">
      <c r="A215" s="9"/>
      <c r="B215" s="9"/>
      <c r="C215" s="9"/>
      <c r="D215" s="9"/>
      <c r="E215" s="9"/>
      <c r="F215" s="9"/>
      <c r="G215" s="9"/>
      <c r="H215" s="9"/>
    </row>
    <row r="216" spans="1:8" x14ac:dyDescent="0.25">
      <c r="A216" s="9"/>
      <c r="B216" s="9"/>
      <c r="C216" s="9"/>
      <c r="D216" s="9"/>
      <c r="E216" s="9"/>
      <c r="F216" s="9"/>
      <c r="G216" s="9"/>
      <c r="H216" s="9"/>
    </row>
    <row r="217" spans="1:8" x14ac:dyDescent="0.25">
      <c r="A217" s="9"/>
      <c r="B217" s="9"/>
      <c r="C217" s="9"/>
      <c r="D217" s="9"/>
      <c r="E217" s="9"/>
      <c r="F217" s="9"/>
      <c r="G217" s="9"/>
      <c r="H217" s="9"/>
    </row>
    <row r="218" spans="1:8" x14ac:dyDescent="0.25">
      <c r="A218" s="9"/>
      <c r="B218" s="9"/>
      <c r="C218" s="9"/>
      <c r="D218" s="9"/>
      <c r="E218" s="9"/>
      <c r="F218" s="9"/>
      <c r="G218" s="9"/>
      <c r="H218" s="9"/>
    </row>
    <row r="219" spans="1:8" x14ac:dyDescent="0.25">
      <c r="A219" s="9"/>
      <c r="B219" s="9"/>
      <c r="C219" s="9"/>
      <c r="D219" s="9"/>
      <c r="E219" s="9"/>
      <c r="F219" s="9"/>
      <c r="G219" s="9"/>
      <c r="H219" s="9"/>
    </row>
    <row r="220" spans="1:8" x14ac:dyDescent="0.25">
      <c r="A220" s="9"/>
      <c r="B220" s="9"/>
      <c r="C220" s="9"/>
      <c r="D220" s="9"/>
      <c r="E220" s="9"/>
      <c r="F220" s="9"/>
      <c r="G220" s="9"/>
      <c r="H220" s="9"/>
    </row>
    <row r="221" spans="1:8" x14ac:dyDescent="0.25">
      <c r="A221" s="9"/>
      <c r="B221" s="9"/>
      <c r="C221" s="9"/>
      <c r="D221" s="9"/>
      <c r="E221" s="9"/>
      <c r="F221" s="9"/>
      <c r="G221" s="9"/>
      <c r="H221" s="9"/>
    </row>
    <row r="222" spans="1:8" x14ac:dyDescent="0.25">
      <c r="A222" s="9"/>
      <c r="B222" s="9"/>
      <c r="C222" s="9"/>
      <c r="D222" s="9"/>
      <c r="E222" s="9"/>
      <c r="F222" s="9"/>
      <c r="G222" s="9"/>
      <c r="H222" s="9"/>
    </row>
    <row r="223" spans="1:8" x14ac:dyDescent="0.25">
      <c r="A223" s="9"/>
      <c r="B223" s="9"/>
      <c r="C223" s="9"/>
      <c r="D223" s="9"/>
      <c r="E223" s="9"/>
      <c r="F223" s="9"/>
      <c r="G223" s="9"/>
      <c r="H223" s="9"/>
    </row>
    <row r="224" spans="1:8" x14ac:dyDescent="0.25">
      <c r="A224" s="9"/>
      <c r="B224" s="9"/>
      <c r="C224" s="9"/>
      <c r="D224" s="9"/>
      <c r="E224" s="9"/>
      <c r="F224" s="9"/>
      <c r="G224" s="9"/>
      <c r="H224" s="9"/>
    </row>
    <row r="225" spans="1:8" x14ac:dyDescent="0.25">
      <c r="A225" s="9"/>
      <c r="B225" s="9"/>
      <c r="C225" s="9"/>
      <c r="D225" s="9"/>
      <c r="E225" s="9"/>
      <c r="F225" s="9"/>
      <c r="G225" s="9"/>
      <c r="H225" s="9"/>
    </row>
    <row r="226" spans="1:8" x14ac:dyDescent="0.25">
      <c r="A226" s="9"/>
      <c r="B226" s="9"/>
      <c r="C226" s="9"/>
      <c r="D226" s="9"/>
      <c r="E226" s="9"/>
      <c r="F226" s="9"/>
      <c r="G226" s="9"/>
      <c r="H226" s="9"/>
    </row>
    <row r="227" spans="1:8" x14ac:dyDescent="0.25">
      <c r="A227" s="9"/>
      <c r="B227" s="9"/>
      <c r="C227" s="9"/>
      <c r="D227" s="9"/>
      <c r="E227" s="9"/>
      <c r="F227" s="9"/>
      <c r="G227" s="9"/>
      <c r="H227" s="9"/>
    </row>
    <row r="228" spans="1:8" x14ac:dyDescent="0.25">
      <c r="A228" s="9"/>
      <c r="B228" s="9"/>
      <c r="C228" s="9"/>
      <c r="D228" s="9"/>
      <c r="E228" s="9"/>
      <c r="F228" s="9"/>
      <c r="G228" s="9"/>
      <c r="H228" s="9"/>
    </row>
    <row r="229" spans="1:8" x14ac:dyDescent="0.25">
      <c r="A229" s="9"/>
      <c r="B229" s="9"/>
      <c r="C229" s="9"/>
      <c r="D229" s="9"/>
      <c r="E229" s="9"/>
      <c r="F229" s="9"/>
      <c r="G229" s="9"/>
      <c r="H229" s="9"/>
    </row>
    <row r="230" spans="1:8" x14ac:dyDescent="0.25">
      <c r="A230" s="9"/>
      <c r="B230" s="9"/>
      <c r="C230" s="9"/>
      <c r="D230" s="9"/>
      <c r="E230" s="9"/>
      <c r="F230" s="9"/>
      <c r="G230" s="9"/>
      <c r="H230" s="9"/>
    </row>
    <row r="231" spans="1:8" x14ac:dyDescent="0.25">
      <c r="A231" s="9"/>
      <c r="B231" s="9"/>
      <c r="C231" s="9"/>
      <c r="D231" s="9"/>
      <c r="E231" s="9"/>
      <c r="F231" s="9"/>
      <c r="G231" s="9"/>
      <c r="H231" s="9"/>
    </row>
    <row r="232" spans="1:8" x14ac:dyDescent="0.25">
      <c r="A232" s="9"/>
      <c r="B232" s="9"/>
      <c r="C232" s="9"/>
      <c r="D232" s="9"/>
      <c r="E232" s="9"/>
      <c r="F232" s="9"/>
      <c r="G232" s="9"/>
      <c r="H232" s="9"/>
    </row>
    <row r="233" spans="1:8" x14ac:dyDescent="0.25">
      <c r="A233" s="9"/>
      <c r="B233" s="9"/>
      <c r="C233" s="9"/>
      <c r="D233" s="9"/>
      <c r="E233" s="9"/>
      <c r="F233" s="9"/>
      <c r="G233" s="9"/>
      <c r="H233" s="9"/>
    </row>
    <row r="234" spans="1:8" x14ac:dyDescent="0.25">
      <c r="A234" s="9"/>
      <c r="B234" s="9"/>
      <c r="C234" s="9"/>
      <c r="D234" s="9"/>
      <c r="E234" s="9"/>
      <c r="F234" s="9"/>
      <c r="G234" s="9"/>
      <c r="H234" s="9"/>
    </row>
    <row r="235" spans="1:8" x14ac:dyDescent="0.25">
      <c r="A235" s="9"/>
      <c r="B235" s="9"/>
      <c r="C235" s="9"/>
      <c r="D235" s="9"/>
      <c r="E235" s="9"/>
      <c r="F235" s="9"/>
      <c r="G235" s="9"/>
      <c r="H235" s="9"/>
    </row>
    <row r="236" spans="1:8" x14ac:dyDescent="0.25">
      <c r="A236" s="9"/>
      <c r="B236" s="9"/>
      <c r="C236" s="9"/>
      <c r="D236" s="9"/>
      <c r="E236" s="9"/>
      <c r="F236" s="9"/>
      <c r="G236" s="9"/>
      <c r="H236" s="9"/>
    </row>
    <row r="237" spans="1:8" x14ac:dyDescent="0.25">
      <c r="A237" s="9"/>
      <c r="B237" s="9"/>
      <c r="C237" s="9"/>
      <c r="D237" s="9"/>
      <c r="E237" s="9"/>
      <c r="F237" s="9"/>
      <c r="G237" s="9"/>
      <c r="H237" s="9"/>
    </row>
    <row r="238" spans="1:8" x14ac:dyDescent="0.25">
      <c r="A238" s="9"/>
      <c r="B238" s="9"/>
      <c r="C238" s="9"/>
      <c r="D238" s="9"/>
      <c r="E238" s="9"/>
      <c r="F238" s="9"/>
      <c r="G238" s="9"/>
      <c r="H238" s="9"/>
    </row>
    <row r="239" spans="1:8" x14ac:dyDescent="0.25">
      <c r="A239" s="9"/>
      <c r="B239" s="9"/>
      <c r="C239" s="9"/>
      <c r="D239" s="9"/>
      <c r="E239" s="9"/>
      <c r="F239" s="9"/>
      <c r="G239" s="9"/>
      <c r="H239" s="9"/>
    </row>
    <row r="240" spans="1:8" x14ac:dyDescent="0.25">
      <c r="A240" s="9"/>
      <c r="B240" s="9"/>
      <c r="C240" s="9"/>
      <c r="D240" s="9"/>
      <c r="E240" s="9"/>
      <c r="F240" s="9"/>
      <c r="G240" s="9"/>
      <c r="H240" s="9"/>
    </row>
    <row r="241" spans="1:8" x14ac:dyDescent="0.25">
      <c r="A241" s="9"/>
      <c r="B241" s="9"/>
      <c r="C241" s="9"/>
      <c r="D241" s="9"/>
      <c r="E241" s="9"/>
      <c r="F241" s="9"/>
      <c r="G241" s="9"/>
      <c r="H241" s="9"/>
    </row>
    <row r="242" spans="1:8" x14ac:dyDescent="0.25">
      <c r="A242" s="9"/>
      <c r="B242" s="9"/>
      <c r="C242" s="9"/>
      <c r="D242" s="9"/>
      <c r="E242" s="9"/>
      <c r="F242" s="9"/>
      <c r="G242" s="9"/>
      <c r="H242" s="9"/>
    </row>
    <row r="243" spans="1:8" x14ac:dyDescent="0.25">
      <c r="A243" s="9"/>
      <c r="B243" s="9"/>
      <c r="C243" s="9"/>
      <c r="D243" s="9"/>
      <c r="E243" s="9"/>
      <c r="F243" s="9"/>
      <c r="G243" s="9"/>
      <c r="H243" s="9"/>
    </row>
    <row r="244" spans="1:8" x14ac:dyDescent="0.25">
      <c r="A244" s="9"/>
      <c r="B244" s="9"/>
      <c r="C244" s="9"/>
      <c r="D244" s="9"/>
      <c r="E244" s="9"/>
      <c r="F244" s="9"/>
      <c r="G244" s="9"/>
      <c r="H244" s="9"/>
    </row>
    <row r="245" spans="1:8" x14ac:dyDescent="0.25">
      <c r="A245" s="9"/>
      <c r="B245" s="9"/>
      <c r="C245" s="9"/>
      <c r="D245" s="9"/>
      <c r="E245" s="9"/>
      <c r="F245" s="9"/>
      <c r="G245" s="9"/>
      <c r="H245" s="9"/>
    </row>
    <row r="246" spans="1:8" x14ac:dyDescent="0.25">
      <c r="A246" s="9"/>
      <c r="B246" s="9"/>
      <c r="C246" s="9"/>
      <c r="D246" s="9"/>
      <c r="E246" s="9"/>
      <c r="F246" s="9"/>
      <c r="G246" s="9"/>
      <c r="H246" s="9"/>
    </row>
    <row r="247" spans="1:8" x14ac:dyDescent="0.25">
      <c r="A247" s="9"/>
      <c r="B247" s="9"/>
      <c r="C247" s="9"/>
      <c r="D247" s="9"/>
      <c r="E247" s="9"/>
      <c r="F247" s="9"/>
      <c r="G247" s="9"/>
      <c r="H247" s="9"/>
    </row>
    <row r="248" spans="1:8" x14ac:dyDescent="0.25">
      <c r="A248" s="9"/>
      <c r="B248" s="9"/>
      <c r="C248" s="9"/>
      <c r="D248" s="9"/>
      <c r="E248" s="9"/>
      <c r="F248" s="9"/>
      <c r="G248" s="9"/>
      <c r="H248" s="9"/>
    </row>
    <row r="249" spans="1:8" x14ac:dyDescent="0.25">
      <c r="A249" s="9"/>
      <c r="B249" s="9"/>
      <c r="C249" s="9"/>
      <c r="D249" s="9"/>
      <c r="E249" s="9"/>
      <c r="F249" s="9"/>
      <c r="G249" s="9"/>
      <c r="H249" s="9"/>
    </row>
    <row r="250" spans="1:8" x14ac:dyDescent="0.25">
      <c r="A250" s="9"/>
      <c r="B250" s="9"/>
      <c r="C250" s="9"/>
      <c r="D250" s="9"/>
      <c r="E250" s="9"/>
      <c r="F250" s="9"/>
      <c r="G250" s="9"/>
      <c r="H250" s="9"/>
    </row>
    <row r="251" spans="1:8" x14ac:dyDescent="0.25">
      <c r="A251" s="9"/>
      <c r="B251" s="9"/>
      <c r="C251" s="9"/>
      <c r="D251" s="9"/>
      <c r="E251" s="9"/>
      <c r="F251" s="9"/>
      <c r="G251" s="9"/>
      <c r="H251" s="9"/>
    </row>
    <row r="252" spans="1:8" x14ac:dyDescent="0.25">
      <c r="A252" s="9"/>
      <c r="B252" s="9"/>
      <c r="C252" s="9"/>
      <c r="D252" s="9"/>
      <c r="E252" s="9"/>
      <c r="F252" s="9"/>
      <c r="G252" s="9"/>
      <c r="H252" s="9"/>
    </row>
    <row r="253" spans="1:8" x14ac:dyDescent="0.25">
      <c r="A253" s="9"/>
      <c r="B253" s="9"/>
      <c r="C253" s="9"/>
      <c r="D253" s="9"/>
      <c r="E253" s="9"/>
      <c r="F253" s="9"/>
      <c r="G253" s="9"/>
      <c r="H253" s="9"/>
    </row>
    <row r="254" spans="1:8" x14ac:dyDescent="0.25">
      <c r="A254" s="9"/>
      <c r="B254" s="9"/>
      <c r="C254" s="9"/>
      <c r="D254" s="9"/>
      <c r="E254" s="9"/>
      <c r="F254" s="9"/>
      <c r="G254" s="9"/>
      <c r="H254" s="9"/>
    </row>
    <row r="255" spans="1:8" x14ac:dyDescent="0.25">
      <c r="A255" s="9"/>
      <c r="B255" s="9"/>
      <c r="C255" s="9"/>
      <c r="D255" s="9"/>
      <c r="E255" s="9"/>
      <c r="F255" s="9"/>
      <c r="G255" s="9"/>
      <c r="H255" s="9"/>
    </row>
    <row r="256" spans="1:8" x14ac:dyDescent="0.25">
      <c r="A256" s="9"/>
      <c r="B256" s="9"/>
      <c r="C256" s="9"/>
      <c r="D256" s="9"/>
      <c r="E256" s="9"/>
      <c r="F256" s="9"/>
      <c r="G256" s="9"/>
      <c r="H256" s="9"/>
    </row>
    <row r="257" spans="1:8" x14ac:dyDescent="0.25">
      <c r="A257" s="9"/>
      <c r="B257" s="9"/>
      <c r="C257" s="9"/>
      <c r="D257" s="9"/>
      <c r="E257" s="9"/>
      <c r="F257" s="9"/>
      <c r="G257" s="9"/>
      <c r="H257" s="9"/>
    </row>
    <row r="258" spans="1:8" x14ac:dyDescent="0.25">
      <c r="A258" s="9"/>
      <c r="B258" s="9"/>
      <c r="C258" s="9"/>
      <c r="D258" s="9"/>
      <c r="E258" s="9"/>
      <c r="F258" s="9"/>
      <c r="G258" s="9"/>
      <c r="H258" s="9"/>
    </row>
    <row r="259" spans="1:8" x14ac:dyDescent="0.25">
      <c r="A259" s="9"/>
      <c r="B259" s="9"/>
      <c r="C259" s="9"/>
      <c r="D259" s="9"/>
      <c r="E259" s="9"/>
      <c r="F259" s="9"/>
      <c r="G259" s="9"/>
      <c r="H259" s="9"/>
    </row>
    <row r="260" spans="1:8" x14ac:dyDescent="0.25">
      <c r="A260" s="9"/>
      <c r="B260" s="9"/>
      <c r="C260" s="9"/>
      <c r="D260" s="9"/>
      <c r="E260" s="9"/>
      <c r="F260" s="9"/>
      <c r="G260" s="9"/>
      <c r="H260" s="9"/>
    </row>
    <row r="261" spans="1:8" x14ac:dyDescent="0.25">
      <c r="A261" s="9"/>
      <c r="B261" s="9"/>
      <c r="C261" s="9"/>
      <c r="D261" s="9"/>
      <c r="E261" s="9"/>
      <c r="F261" s="9"/>
      <c r="G261" s="9"/>
      <c r="H261" s="9"/>
    </row>
    <row r="262" spans="1:8" x14ac:dyDescent="0.25">
      <c r="A262" s="9"/>
      <c r="B262" s="9"/>
      <c r="C262" s="9"/>
      <c r="D262" s="9"/>
      <c r="E262" s="9"/>
      <c r="F262" s="9"/>
      <c r="G262" s="9"/>
      <c r="H262" s="9"/>
    </row>
    <row r="263" spans="1:8" x14ac:dyDescent="0.25">
      <c r="A263" s="9"/>
      <c r="B263" s="9"/>
      <c r="C263" s="9"/>
      <c r="D263" s="9"/>
      <c r="E263" s="9"/>
      <c r="F263" s="9"/>
      <c r="G263" s="9"/>
      <c r="H263" s="9"/>
    </row>
    <row r="264" spans="1:8" x14ac:dyDescent="0.25">
      <c r="A264" s="9"/>
      <c r="B264" s="9"/>
      <c r="C264" s="9"/>
      <c r="D264" s="9"/>
      <c r="E264" s="9"/>
      <c r="F264" s="9"/>
      <c r="G264" s="9"/>
      <c r="H264" s="9"/>
    </row>
    <row r="265" spans="1:8" x14ac:dyDescent="0.25">
      <c r="A265" s="9"/>
      <c r="B265" s="9"/>
      <c r="C265" s="9"/>
      <c r="D265" s="9"/>
      <c r="E265" s="9"/>
      <c r="F265" s="9"/>
      <c r="G265" s="9"/>
      <c r="H265" s="9"/>
    </row>
    <row r="266" spans="1:8" x14ac:dyDescent="0.25">
      <c r="A266" s="9"/>
      <c r="B266" s="9"/>
      <c r="C266" s="9"/>
      <c r="D266" s="9"/>
      <c r="E266" s="9"/>
      <c r="F266" s="9"/>
      <c r="G266" s="9"/>
      <c r="H266" s="9"/>
    </row>
    <row r="267" spans="1:8" x14ac:dyDescent="0.25">
      <c r="A267" s="9"/>
      <c r="B267" s="9"/>
      <c r="C267" s="9"/>
      <c r="D267" s="9"/>
      <c r="E267" s="9"/>
      <c r="F267" s="9"/>
      <c r="G267" s="9"/>
      <c r="H267" s="9"/>
    </row>
    <row r="268" spans="1:8" x14ac:dyDescent="0.25">
      <c r="A268" s="9"/>
      <c r="B268" s="9"/>
      <c r="C268" s="9"/>
      <c r="D268" s="9"/>
      <c r="E268" s="9"/>
      <c r="F268" s="9"/>
      <c r="G268" s="9"/>
      <c r="H268" s="9"/>
    </row>
    <row r="269" spans="1:8" x14ac:dyDescent="0.25">
      <c r="A269" s="9"/>
      <c r="B269" s="9"/>
      <c r="C269" s="9"/>
      <c r="D269" s="9"/>
      <c r="E269" s="9"/>
      <c r="F269" s="9"/>
      <c r="G269" s="9"/>
      <c r="H269" s="9"/>
    </row>
    <row r="270" spans="1:8" x14ac:dyDescent="0.25">
      <c r="A270" s="9"/>
      <c r="B270" s="9"/>
      <c r="C270" s="9"/>
      <c r="D270" s="9"/>
      <c r="E270" s="9"/>
      <c r="F270" s="9"/>
      <c r="G270" s="9"/>
      <c r="H270" s="9"/>
    </row>
    <row r="271" spans="1:8" x14ac:dyDescent="0.25">
      <c r="A271" s="9"/>
      <c r="B271" s="9"/>
      <c r="C271" s="9"/>
      <c r="D271" s="9"/>
      <c r="E271" s="9"/>
      <c r="F271" s="9"/>
      <c r="G271" s="9"/>
      <c r="H271" s="9"/>
    </row>
    <row r="272" spans="1:8" x14ac:dyDescent="0.25">
      <c r="A272" s="9"/>
      <c r="B272" s="9"/>
      <c r="C272" s="9"/>
      <c r="D272" s="9"/>
      <c r="E272" s="9"/>
      <c r="F272" s="9"/>
      <c r="G272" s="9"/>
      <c r="H272" s="9"/>
    </row>
    <row r="273" spans="1:8" x14ac:dyDescent="0.25">
      <c r="A273" s="9"/>
      <c r="B273" s="9"/>
      <c r="C273" s="9"/>
      <c r="D273" s="9"/>
      <c r="E273" s="9"/>
      <c r="F273" s="9"/>
      <c r="G273" s="9"/>
      <c r="H273" s="9"/>
    </row>
    <row r="274" spans="1:8" x14ac:dyDescent="0.25">
      <c r="A274" s="9"/>
      <c r="B274" s="9"/>
      <c r="C274" s="9"/>
      <c r="D274" s="9"/>
      <c r="E274" s="9"/>
      <c r="F274" s="9"/>
      <c r="G274" s="9"/>
      <c r="H274" s="9"/>
    </row>
    <row r="275" spans="1:8" x14ac:dyDescent="0.25">
      <c r="A275" s="9"/>
      <c r="B275" s="9"/>
      <c r="C275" s="9"/>
      <c r="D275" s="9"/>
      <c r="E275" s="9"/>
      <c r="F275" s="9"/>
      <c r="G275" s="9"/>
      <c r="H275" s="9"/>
    </row>
    <row r="276" spans="1:8" x14ac:dyDescent="0.25">
      <c r="A276" s="9"/>
      <c r="B276" s="9"/>
      <c r="C276" s="9"/>
      <c r="D276" s="9"/>
      <c r="E276" s="9"/>
      <c r="F276" s="9"/>
      <c r="G276" s="9"/>
      <c r="H276" s="9"/>
    </row>
    <row r="277" spans="1:8" x14ac:dyDescent="0.25">
      <c r="A277" s="9"/>
      <c r="B277" s="9"/>
      <c r="C277" s="9"/>
      <c r="D277" s="9"/>
      <c r="E277" s="9"/>
      <c r="F277" s="9"/>
      <c r="G277" s="9"/>
      <c r="H277" s="9"/>
    </row>
    <row r="278" spans="1:8" x14ac:dyDescent="0.25">
      <c r="A278" s="9"/>
      <c r="B278" s="9"/>
      <c r="C278" s="9"/>
      <c r="D278" s="9"/>
      <c r="E278" s="9"/>
      <c r="F278" s="9"/>
      <c r="G278" s="9"/>
      <c r="H278" s="9"/>
    </row>
    <row r="279" spans="1:8" x14ac:dyDescent="0.25">
      <c r="A279" s="9"/>
      <c r="B279" s="9"/>
      <c r="C279" s="9"/>
      <c r="D279" s="9"/>
      <c r="E279" s="9"/>
      <c r="F279" s="9"/>
      <c r="G279" s="9"/>
      <c r="H279" s="9"/>
    </row>
    <row r="280" spans="1:8" x14ac:dyDescent="0.25">
      <c r="A280" s="9"/>
      <c r="B280" s="9"/>
      <c r="C280" s="9"/>
      <c r="D280" s="9"/>
      <c r="E280" s="9"/>
      <c r="F280" s="9"/>
      <c r="G280" s="9"/>
      <c r="H280" s="9"/>
    </row>
    <row r="281" spans="1:8" x14ac:dyDescent="0.25">
      <c r="A281" s="9"/>
      <c r="B281" s="9"/>
      <c r="C281" s="9"/>
      <c r="D281" s="9"/>
      <c r="E281" s="9"/>
      <c r="F281" s="9"/>
      <c r="G281" s="9"/>
      <c r="H281" s="9"/>
    </row>
    <row r="282" spans="1:8" x14ac:dyDescent="0.25">
      <c r="A282" s="9"/>
      <c r="B282" s="9"/>
      <c r="C282" s="9"/>
      <c r="D282" s="9"/>
      <c r="E282" s="9"/>
      <c r="F282" s="9"/>
      <c r="G282" s="9"/>
      <c r="H282" s="9"/>
    </row>
    <row r="283" spans="1:8" x14ac:dyDescent="0.25">
      <c r="A283" s="9"/>
      <c r="B283" s="9"/>
      <c r="C283" s="9"/>
      <c r="D283" s="9"/>
      <c r="E283" s="9"/>
      <c r="F283" s="9"/>
      <c r="G283" s="9"/>
      <c r="H283" s="9"/>
    </row>
    <row r="284" spans="1:8" x14ac:dyDescent="0.25">
      <c r="A284" s="9"/>
      <c r="B284" s="9"/>
      <c r="C284" s="9"/>
      <c r="D284" s="9"/>
      <c r="E284" s="9"/>
      <c r="F284" s="9"/>
      <c r="G284" s="9"/>
      <c r="H284" s="9"/>
    </row>
    <row r="285" spans="1:8" x14ac:dyDescent="0.25">
      <c r="A285" s="9"/>
      <c r="B285" s="9"/>
      <c r="C285" s="9"/>
      <c r="D285" s="9"/>
      <c r="E285" s="9"/>
      <c r="F285" s="9"/>
      <c r="G285" s="9"/>
      <c r="H285" s="9"/>
    </row>
    <row r="286" spans="1:8" x14ac:dyDescent="0.25">
      <c r="A286" s="9"/>
      <c r="B286" s="9"/>
      <c r="C286" s="9"/>
      <c r="D286" s="9"/>
      <c r="E286" s="9"/>
      <c r="F286" s="9"/>
      <c r="G286" s="9"/>
      <c r="H286" s="9"/>
    </row>
    <row r="287" spans="1:8" x14ac:dyDescent="0.25">
      <c r="A287" s="9"/>
      <c r="B287" s="9"/>
      <c r="C287" s="9"/>
      <c r="D287" s="9"/>
      <c r="E287" s="9"/>
      <c r="F287" s="9"/>
      <c r="G287" s="9"/>
      <c r="H287" s="9"/>
    </row>
    <row r="288" spans="1:8" x14ac:dyDescent="0.25">
      <c r="A288" s="9"/>
      <c r="B288" s="9"/>
      <c r="C288" s="9"/>
      <c r="D288" s="9"/>
      <c r="E288" s="9"/>
      <c r="F288" s="9"/>
      <c r="G288" s="9"/>
      <c r="H288" s="9"/>
    </row>
    <row r="289" spans="1:8" x14ac:dyDescent="0.25">
      <c r="A289" s="9"/>
      <c r="B289" s="9"/>
      <c r="C289" s="9"/>
      <c r="D289" s="9"/>
      <c r="E289" s="9"/>
      <c r="F289" s="9"/>
      <c r="G289" s="9"/>
      <c r="H289" s="9"/>
    </row>
    <row r="290" spans="1:8" x14ac:dyDescent="0.25">
      <c r="A290" s="9"/>
      <c r="B290" s="9"/>
      <c r="C290" s="9"/>
      <c r="D290" s="9"/>
      <c r="E290" s="9"/>
      <c r="F290" s="9"/>
      <c r="G290" s="9"/>
      <c r="H290" s="9"/>
    </row>
    <row r="291" spans="1:8" x14ac:dyDescent="0.25">
      <c r="A291" s="9"/>
      <c r="B291" s="9"/>
      <c r="C291" s="9"/>
      <c r="D291" s="9"/>
      <c r="E291" s="9"/>
      <c r="F291" s="9"/>
      <c r="G291" s="9"/>
      <c r="H291" s="9"/>
    </row>
    <row r="292" spans="1:8" x14ac:dyDescent="0.25">
      <c r="A292" s="9"/>
      <c r="B292" s="9"/>
      <c r="C292" s="9"/>
      <c r="D292" s="9"/>
      <c r="E292" s="9"/>
      <c r="F292" s="9"/>
      <c r="G292" s="9"/>
      <c r="H292" s="9"/>
    </row>
    <row r="293" spans="1:8" x14ac:dyDescent="0.25">
      <c r="A293" s="9"/>
      <c r="B293" s="9"/>
      <c r="C293" s="9"/>
      <c r="D293" s="9"/>
      <c r="E293" s="9"/>
      <c r="F293" s="9"/>
      <c r="G293" s="9"/>
      <c r="H293" s="9"/>
    </row>
    <row r="294" spans="1:8" x14ac:dyDescent="0.25">
      <c r="A294" s="9"/>
      <c r="B294" s="9"/>
      <c r="C294" s="9"/>
      <c r="D294" s="9"/>
      <c r="E294" s="9"/>
      <c r="F294" s="9"/>
      <c r="G294" s="9"/>
      <c r="H294" s="9"/>
    </row>
    <row r="295" spans="1:8" x14ac:dyDescent="0.25">
      <c r="A295" s="9"/>
      <c r="B295" s="9"/>
      <c r="C295" s="9"/>
      <c r="D295" s="9"/>
      <c r="E295" s="9"/>
      <c r="F295" s="9"/>
      <c r="G295" s="9"/>
      <c r="H295" s="9"/>
    </row>
    <row r="296" spans="1:8" x14ac:dyDescent="0.25">
      <c r="A296" s="9"/>
      <c r="B296" s="9"/>
      <c r="C296" s="9"/>
      <c r="D296" s="9"/>
      <c r="E296" s="9"/>
      <c r="F296" s="9"/>
      <c r="G296" s="9"/>
      <c r="H296" s="9"/>
    </row>
    <row r="297" spans="1:8" x14ac:dyDescent="0.25">
      <c r="A297" s="9"/>
      <c r="B297" s="9"/>
      <c r="C297" s="9"/>
      <c r="D297" s="9"/>
      <c r="E297" s="9"/>
      <c r="F297" s="9"/>
      <c r="G297" s="9"/>
      <c r="H297" s="9"/>
    </row>
    <row r="298" spans="1:8" x14ac:dyDescent="0.25">
      <c r="A298" s="9"/>
      <c r="B298" s="9"/>
      <c r="C298" s="9"/>
      <c r="D298" s="9"/>
      <c r="E298" s="9"/>
      <c r="F298" s="9"/>
      <c r="G298" s="9"/>
      <c r="H298" s="9"/>
    </row>
    <row r="299" spans="1:8" x14ac:dyDescent="0.25">
      <c r="A299" s="9"/>
      <c r="B299" s="9"/>
      <c r="C299" s="9"/>
      <c r="D299" s="9"/>
      <c r="E299" s="9"/>
      <c r="F299" s="9"/>
      <c r="G299" s="9"/>
      <c r="H299" s="9"/>
    </row>
    <row r="300" spans="1:8" x14ac:dyDescent="0.25">
      <c r="A300" s="9"/>
      <c r="B300" s="9"/>
      <c r="C300" s="9"/>
      <c r="D300" s="9"/>
      <c r="E300" s="9"/>
      <c r="F300" s="9"/>
      <c r="G300" s="9"/>
      <c r="H300" s="9"/>
    </row>
    <row r="301" spans="1:8" x14ac:dyDescent="0.25">
      <c r="A301" s="9"/>
      <c r="B301" s="9"/>
      <c r="C301" s="9"/>
      <c r="D301" s="9"/>
      <c r="E301" s="9"/>
      <c r="F301" s="9"/>
      <c r="G301" s="9"/>
      <c r="H301" s="9"/>
    </row>
    <row r="302" spans="1:8" x14ac:dyDescent="0.25">
      <c r="A302" s="9"/>
      <c r="B302" s="9"/>
      <c r="C302" s="9"/>
      <c r="D302" s="9"/>
      <c r="E302" s="9"/>
      <c r="F302" s="9"/>
      <c r="G302" s="9"/>
      <c r="H302" s="9"/>
    </row>
    <row r="303" spans="1:8" x14ac:dyDescent="0.25">
      <c r="A303" s="9"/>
      <c r="B303" s="9"/>
      <c r="C303" s="9"/>
      <c r="D303" s="9"/>
      <c r="E303" s="9"/>
      <c r="F303" s="9"/>
      <c r="G303" s="9"/>
      <c r="H303" s="9"/>
    </row>
    <row r="304" spans="1:8" x14ac:dyDescent="0.25">
      <c r="A304" s="9"/>
      <c r="B304" s="9"/>
      <c r="C304" s="9"/>
      <c r="D304" s="9"/>
      <c r="E304" s="9"/>
      <c r="F304" s="9"/>
      <c r="G304" s="9"/>
      <c r="H304" s="9"/>
    </row>
    <row r="305" spans="1:8" x14ac:dyDescent="0.25">
      <c r="A305" s="9"/>
      <c r="B305" s="9"/>
      <c r="C305" s="9"/>
      <c r="D305" s="9"/>
      <c r="E305" s="9"/>
      <c r="F305" s="9"/>
      <c r="G305" s="9"/>
      <c r="H305" s="9"/>
    </row>
    <row r="306" spans="1:8" x14ac:dyDescent="0.25">
      <c r="A306" s="9"/>
      <c r="B306" s="9"/>
      <c r="C306" s="9"/>
      <c r="D306" s="9"/>
      <c r="E306" s="9"/>
      <c r="F306" s="9"/>
      <c r="G306" s="9"/>
      <c r="H306" s="9"/>
    </row>
    <row r="307" spans="1:8" x14ac:dyDescent="0.25">
      <c r="A307" s="9"/>
      <c r="B307" s="9"/>
      <c r="C307" s="9"/>
      <c r="D307" s="9"/>
      <c r="E307" s="9"/>
      <c r="F307" s="9"/>
      <c r="G307" s="9"/>
      <c r="H307" s="9"/>
    </row>
    <row r="308" spans="1:8" x14ac:dyDescent="0.25">
      <c r="A308" s="9"/>
      <c r="B308" s="9"/>
      <c r="C308" s="9"/>
      <c r="D308" s="9"/>
      <c r="E308" s="9"/>
      <c r="F308" s="9"/>
      <c r="G308" s="9"/>
      <c r="H308" s="9"/>
    </row>
    <row r="309" spans="1:8" x14ac:dyDescent="0.25">
      <c r="A309" s="9"/>
      <c r="B309" s="9"/>
      <c r="C309" s="9"/>
      <c r="D309" s="9"/>
      <c r="E309" s="9"/>
      <c r="F309" s="9"/>
      <c r="G309" s="9"/>
      <c r="H309" s="9"/>
    </row>
    <row r="310" spans="1:8" x14ac:dyDescent="0.25">
      <c r="A310" s="9"/>
      <c r="B310" s="9"/>
      <c r="C310" s="9"/>
      <c r="D310" s="9"/>
      <c r="E310" s="9"/>
      <c r="F310" s="9"/>
      <c r="G310" s="9"/>
      <c r="H310" s="9"/>
    </row>
    <row r="311" spans="1:8" x14ac:dyDescent="0.25">
      <c r="A311" s="9"/>
      <c r="B311" s="9"/>
      <c r="C311" s="9"/>
      <c r="D311" s="9"/>
      <c r="E311" s="9"/>
      <c r="F311" s="9"/>
      <c r="G311" s="9"/>
      <c r="H311" s="9"/>
    </row>
    <row r="312" spans="1:8" x14ac:dyDescent="0.25">
      <c r="A312" s="9"/>
      <c r="B312" s="9"/>
      <c r="C312" s="9"/>
      <c r="D312" s="9"/>
      <c r="E312" s="9"/>
      <c r="F312" s="9"/>
      <c r="G312" s="9"/>
      <c r="H312" s="9"/>
    </row>
    <row r="313" spans="1:8" x14ac:dyDescent="0.25">
      <c r="A313" s="9"/>
      <c r="B313" s="9"/>
      <c r="C313" s="9"/>
      <c r="D313" s="9"/>
      <c r="E313" s="9"/>
      <c r="F313" s="9"/>
      <c r="G313" s="9"/>
      <c r="H313" s="9"/>
    </row>
    <row r="314" spans="1:8" x14ac:dyDescent="0.25">
      <c r="A314" s="9"/>
      <c r="B314" s="9"/>
      <c r="C314" s="9"/>
      <c r="D314" s="9"/>
      <c r="E314" s="9"/>
      <c r="F314" s="9"/>
      <c r="G314" s="9"/>
      <c r="H314" s="9"/>
    </row>
    <row r="315" spans="1:8" x14ac:dyDescent="0.25">
      <c r="A315" s="9"/>
      <c r="B315" s="9"/>
      <c r="C315" s="9"/>
      <c r="D315" s="9"/>
      <c r="E315" s="9"/>
      <c r="F315" s="9"/>
      <c r="G315" s="9"/>
      <c r="H315" s="9"/>
    </row>
    <row r="316" spans="1:8" x14ac:dyDescent="0.25">
      <c r="A316" s="9"/>
      <c r="B316" s="9"/>
      <c r="C316" s="9"/>
      <c r="D316" s="9"/>
      <c r="E316" s="9"/>
      <c r="F316" s="9"/>
      <c r="G316" s="9"/>
      <c r="H316" s="9"/>
    </row>
    <row r="317" spans="1:8" x14ac:dyDescent="0.25">
      <c r="A317" s="9"/>
      <c r="B317" s="9"/>
      <c r="C317" s="9"/>
      <c r="D317" s="9"/>
      <c r="E317" s="9"/>
      <c r="F317" s="9"/>
      <c r="G317" s="9"/>
      <c r="H317" s="9"/>
    </row>
    <row r="318" spans="1:8" x14ac:dyDescent="0.25">
      <c r="A318" s="9"/>
      <c r="B318" s="9"/>
      <c r="C318" s="9"/>
      <c r="D318" s="9"/>
      <c r="E318" s="9"/>
      <c r="F318" s="9"/>
      <c r="G318" s="9"/>
      <c r="H318" s="9"/>
    </row>
    <row r="319" spans="1:8" x14ac:dyDescent="0.25">
      <c r="A319" s="9"/>
      <c r="B319" s="9"/>
      <c r="C319" s="9"/>
      <c r="D319" s="9"/>
      <c r="E319" s="9"/>
      <c r="F319" s="9"/>
      <c r="G319" s="9"/>
      <c r="H319" s="9"/>
    </row>
  </sheetData>
  <mergeCells count="4">
    <mergeCell ref="A7:G7"/>
    <mergeCell ref="A8:G8"/>
    <mergeCell ref="A9:G9"/>
    <mergeCell ref="B11:F11"/>
  </mergeCells>
  <pageMargins left="0.31496062992125984" right="0.11811023622047245" top="0" bottom="0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8CA6E-BC55-4DE7-9A2D-E1ECA7A06D60}">
  <dimension ref="A1:H162"/>
  <sheetViews>
    <sheetView workbookViewId="0">
      <selection sqref="A1:XFD1048576"/>
    </sheetView>
  </sheetViews>
  <sheetFormatPr defaultRowHeight="11.25" x14ac:dyDescent="0.25"/>
  <cols>
    <col min="1" max="1" width="20.5703125" style="1" customWidth="1"/>
    <col min="2" max="2" width="20.140625" style="1" customWidth="1"/>
    <col min="3" max="3" width="31.85546875" style="1" customWidth="1"/>
    <col min="4" max="4" width="9.7109375" style="1" customWidth="1"/>
    <col min="5" max="5" width="12" style="1" customWidth="1"/>
    <col min="6" max="6" width="12.5703125" style="1" customWidth="1"/>
    <col min="7" max="7" width="11.5703125" style="1" customWidth="1"/>
    <col min="8" max="253" width="9.140625" style="1"/>
    <col min="254" max="254" width="4.140625" style="1" customWidth="1"/>
    <col min="255" max="255" width="25" style="1" customWidth="1"/>
    <col min="256" max="256" width="17.5703125" style="1" customWidth="1"/>
    <col min="257" max="257" width="17.7109375" style="1" customWidth="1"/>
    <col min="258" max="258" width="17" style="1" customWidth="1"/>
    <col min="259" max="259" width="16.42578125" style="1" customWidth="1"/>
    <col min="260" max="260" width="23" style="1" customWidth="1"/>
    <col min="261" max="261" width="13.42578125" style="1" customWidth="1"/>
    <col min="262" max="262" width="13.7109375" style="1" customWidth="1"/>
    <col min="263" max="263" width="23" style="1" customWidth="1"/>
    <col min="264" max="509" width="9.140625" style="1"/>
    <col min="510" max="510" width="4.140625" style="1" customWidth="1"/>
    <col min="511" max="511" width="25" style="1" customWidth="1"/>
    <col min="512" max="512" width="17.5703125" style="1" customWidth="1"/>
    <col min="513" max="513" width="17.7109375" style="1" customWidth="1"/>
    <col min="514" max="514" width="17" style="1" customWidth="1"/>
    <col min="515" max="515" width="16.42578125" style="1" customWidth="1"/>
    <col min="516" max="516" width="23" style="1" customWidth="1"/>
    <col min="517" max="517" width="13.42578125" style="1" customWidth="1"/>
    <col min="518" max="518" width="13.7109375" style="1" customWidth="1"/>
    <col min="519" max="519" width="23" style="1" customWidth="1"/>
    <col min="520" max="765" width="9.140625" style="1"/>
    <col min="766" max="766" width="4.140625" style="1" customWidth="1"/>
    <col min="767" max="767" width="25" style="1" customWidth="1"/>
    <col min="768" max="768" width="17.5703125" style="1" customWidth="1"/>
    <col min="769" max="769" width="17.7109375" style="1" customWidth="1"/>
    <col min="770" max="770" width="17" style="1" customWidth="1"/>
    <col min="771" max="771" width="16.42578125" style="1" customWidth="1"/>
    <col min="772" max="772" width="23" style="1" customWidth="1"/>
    <col min="773" max="773" width="13.42578125" style="1" customWidth="1"/>
    <col min="774" max="774" width="13.7109375" style="1" customWidth="1"/>
    <col min="775" max="775" width="23" style="1" customWidth="1"/>
    <col min="776" max="1021" width="9.140625" style="1"/>
    <col min="1022" max="1022" width="4.140625" style="1" customWidth="1"/>
    <col min="1023" max="1023" width="25" style="1" customWidth="1"/>
    <col min="1024" max="1024" width="17.5703125" style="1" customWidth="1"/>
    <col min="1025" max="1025" width="17.7109375" style="1" customWidth="1"/>
    <col min="1026" max="1026" width="17" style="1" customWidth="1"/>
    <col min="1027" max="1027" width="16.42578125" style="1" customWidth="1"/>
    <col min="1028" max="1028" width="23" style="1" customWidth="1"/>
    <col min="1029" max="1029" width="13.42578125" style="1" customWidth="1"/>
    <col min="1030" max="1030" width="13.7109375" style="1" customWidth="1"/>
    <col min="1031" max="1031" width="23" style="1" customWidth="1"/>
    <col min="1032" max="1277" width="9.140625" style="1"/>
    <col min="1278" max="1278" width="4.140625" style="1" customWidth="1"/>
    <col min="1279" max="1279" width="25" style="1" customWidth="1"/>
    <col min="1280" max="1280" width="17.5703125" style="1" customWidth="1"/>
    <col min="1281" max="1281" width="17.7109375" style="1" customWidth="1"/>
    <col min="1282" max="1282" width="17" style="1" customWidth="1"/>
    <col min="1283" max="1283" width="16.42578125" style="1" customWidth="1"/>
    <col min="1284" max="1284" width="23" style="1" customWidth="1"/>
    <col min="1285" max="1285" width="13.42578125" style="1" customWidth="1"/>
    <col min="1286" max="1286" width="13.7109375" style="1" customWidth="1"/>
    <col min="1287" max="1287" width="23" style="1" customWidth="1"/>
    <col min="1288" max="1533" width="9.140625" style="1"/>
    <col min="1534" max="1534" width="4.140625" style="1" customWidth="1"/>
    <col min="1535" max="1535" width="25" style="1" customWidth="1"/>
    <col min="1536" max="1536" width="17.5703125" style="1" customWidth="1"/>
    <col min="1537" max="1537" width="17.7109375" style="1" customWidth="1"/>
    <col min="1538" max="1538" width="17" style="1" customWidth="1"/>
    <col min="1539" max="1539" width="16.42578125" style="1" customWidth="1"/>
    <col min="1540" max="1540" width="23" style="1" customWidth="1"/>
    <col min="1541" max="1541" width="13.42578125" style="1" customWidth="1"/>
    <col min="1542" max="1542" width="13.7109375" style="1" customWidth="1"/>
    <col min="1543" max="1543" width="23" style="1" customWidth="1"/>
    <col min="1544" max="1789" width="9.140625" style="1"/>
    <col min="1790" max="1790" width="4.140625" style="1" customWidth="1"/>
    <col min="1791" max="1791" width="25" style="1" customWidth="1"/>
    <col min="1792" max="1792" width="17.5703125" style="1" customWidth="1"/>
    <col min="1793" max="1793" width="17.7109375" style="1" customWidth="1"/>
    <col min="1794" max="1794" width="17" style="1" customWidth="1"/>
    <col min="1795" max="1795" width="16.42578125" style="1" customWidth="1"/>
    <col min="1796" max="1796" width="23" style="1" customWidth="1"/>
    <col min="1797" max="1797" width="13.42578125" style="1" customWidth="1"/>
    <col min="1798" max="1798" width="13.7109375" style="1" customWidth="1"/>
    <col min="1799" max="1799" width="23" style="1" customWidth="1"/>
    <col min="1800" max="2045" width="9.140625" style="1"/>
    <col min="2046" max="2046" width="4.140625" style="1" customWidth="1"/>
    <col min="2047" max="2047" width="25" style="1" customWidth="1"/>
    <col min="2048" max="2048" width="17.5703125" style="1" customWidth="1"/>
    <col min="2049" max="2049" width="17.7109375" style="1" customWidth="1"/>
    <col min="2050" max="2050" width="17" style="1" customWidth="1"/>
    <col min="2051" max="2051" width="16.42578125" style="1" customWidth="1"/>
    <col min="2052" max="2052" width="23" style="1" customWidth="1"/>
    <col min="2053" max="2053" width="13.42578125" style="1" customWidth="1"/>
    <col min="2054" max="2054" width="13.7109375" style="1" customWidth="1"/>
    <col min="2055" max="2055" width="23" style="1" customWidth="1"/>
    <col min="2056" max="2301" width="9.140625" style="1"/>
    <col min="2302" max="2302" width="4.140625" style="1" customWidth="1"/>
    <col min="2303" max="2303" width="25" style="1" customWidth="1"/>
    <col min="2304" max="2304" width="17.5703125" style="1" customWidth="1"/>
    <col min="2305" max="2305" width="17.7109375" style="1" customWidth="1"/>
    <col min="2306" max="2306" width="17" style="1" customWidth="1"/>
    <col min="2307" max="2307" width="16.42578125" style="1" customWidth="1"/>
    <col min="2308" max="2308" width="23" style="1" customWidth="1"/>
    <col min="2309" max="2309" width="13.42578125" style="1" customWidth="1"/>
    <col min="2310" max="2310" width="13.7109375" style="1" customWidth="1"/>
    <col min="2311" max="2311" width="23" style="1" customWidth="1"/>
    <col min="2312" max="2557" width="9.140625" style="1"/>
    <col min="2558" max="2558" width="4.140625" style="1" customWidth="1"/>
    <col min="2559" max="2559" width="25" style="1" customWidth="1"/>
    <col min="2560" max="2560" width="17.5703125" style="1" customWidth="1"/>
    <col min="2561" max="2561" width="17.7109375" style="1" customWidth="1"/>
    <col min="2562" max="2562" width="17" style="1" customWidth="1"/>
    <col min="2563" max="2563" width="16.42578125" style="1" customWidth="1"/>
    <col min="2564" max="2564" width="23" style="1" customWidth="1"/>
    <col min="2565" max="2565" width="13.42578125" style="1" customWidth="1"/>
    <col min="2566" max="2566" width="13.7109375" style="1" customWidth="1"/>
    <col min="2567" max="2567" width="23" style="1" customWidth="1"/>
    <col min="2568" max="2813" width="9.140625" style="1"/>
    <col min="2814" max="2814" width="4.140625" style="1" customWidth="1"/>
    <col min="2815" max="2815" width="25" style="1" customWidth="1"/>
    <col min="2816" max="2816" width="17.5703125" style="1" customWidth="1"/>
    <col min="2817" max="2817" width="17.7109375" style="1" customWidth="1"/>
    <col min="2818" max="2818" width="17" style="1" customWidth="1"/>
    <col min="2819" max="2819" width="16.42578125" style="1" customWidth="1"/>
    <col min="2820" max="2820" width="23" style="1" customWidth="1"/>
    <col min="2821" max="2821" width="13.42578125" style="1" customWidth="1"/>
    <col min="2822" max="2822" width="13.7109375" style="1" customWidth="1"/>
    <col min="2823" max="2823" width="23" style="1" customWidth="1"/>
    <col min="2824" max="3069" width="9.140625" style="1"/>
    <col min="3070" max="3070" width="4.140625" style="1" customWidth="1"/>
    <col min="3071" max="3071" width="25" style="1" customWidth="1"/>
    <col min="3072" max="3072" width="17.5703125" style="1" customWidth="1"/>
    <col min="3073" max="3073" width="17.7109375" style="1" customWidth="1"/>
    <col min="3074" max="3074" width="17" style="1" customWidth="1"/>
    <col min="3075" max="3075" width="16.42578125" style="1" customWidth="1"/>
    <col min="3076" max="3076" width="23" style="1" customWidth="1"/>
    <col min="3077" max="3077" width="13.42578125" style="1" customWidth="1"/>
    <col min="3078" max="3078" width="13.7109375" style="1" customWidth="1"/>
    <col min="3079" max="3079" width="23" style="1" customWidth="1"/>
    <col min="3080" max="3325" width="9.140625" style="1"/>
    <col min="3326" max="3326" width="4.140625" style="1" customWidth="1"/>
    <col min="3327" max="3327" width="25" style="1" customWidth="1"/>
    <col min="3328" max="3328" width="17.5703125" style="1" customWidth="1"/>
    <col min="3329" max="3329" width="17.7109375" style="1" customWidth="1"/>
    <col min="3330" max="3330" width="17" style="1" customWidth="1"/>
    <col min="3331" max="3331" width="16.42578125" style="1" customWidth="1"/>
    <col min="3332" max="3332" width="23" style="1" customWidth="1"/>
    <col min="3333" max="3333" width="13.42578125" style="1" customWidth="1"/>
    <col min="3334" max="3334" width="13.7109375" style="1" customWidth="1"/>
    <col min="3335" max="3335" width="23" style="1" customWidth="1"/>
    <col min="3336" max="3581" width="9.140625" style="1"/>
    <col min="3582" max="3582" width="4.140625" style="1" customWidth="1"/>
    <col min="3583" max="3583" width="25" style="1" customWidth="1"/>
    <col min="3584" max="3584" width="17.5703125" style="1" customWidth="1"/>
    <col min="3585" max="3585" width="17.7109375" style="1" customWidth="1"/>
    <col min="3586" max="3586" width="17" style="1" customWidth="1"/>
    <col min="3587" max="3587" width="16.42578125" style="1" customWidth="1"/>
    <col min="3588" max="3588" width="23" style="1" customWidth="1"/>
    <col min="3589" max="3589" width="13.42578125" style="1" customWidth="1"/>
    <col min="3590" max="3590" width="13.7109375" style="1" customWidth="1"/>
    <col min="3591" max="3591" width="23" style="1" customWidth="1"/>
    <col min="3592" max="3837" width="9.140625" style="1"/>
    <col min="3838" max="3838" width="4.140625" style="1" customWidth="1"/>
    <col min="3839" max="3839" width="25" style="1" customWidth="1"/>
    <col min="3840" max="3840" width="17.5703125" style="1" customWidth="1"/>
    <col min="3841" max="3841" width="17.7109375" style="1" customWidth="1"/>
    <col min="3842" max="3842" width="17" style="1" customWidth="1"/>
    <col min="3843" max="3843" width="16.42578125" style="1" customWidth="1"/>
    <col min="3844" max="3844" width="23" style="1" customWidth="1"/>
    <col min="3845" max="3845" width="13.42578125" style="1" customWidth="1"/>
    <col min="3846" max="3846" width="13.7109375" style="1" customWidth="1"/>
    <col min="3847" max="3847" width="23" style="1" customWidth="1"/>
    <col min="3848" max="4093" width="9.140625" style="1"/>
    <col min="4094" max="4094" width="4.140625" style="1" customWidth="1"/>
    <col min="4095" max="4095" width="25" style="1" customWidth="1"/>
    <col min="4096" max="4096" width="17.5703125" style="1" customWidth="1"/>
    <col min="4097" max="4097" width="17.7109375" style="1" customWidth="1"/>
    <col min="4098" max="4098" width="17" style="1" customWidth="1"/>
    <col min="4099" max="4099" width="16.42578125" style="1" customWidth="1"/>
    <col min="4100" max="4100" width="23" style="1" customWidth="1"/>
    <col min="4101" max="4101" width="13.42578125" style="1" customWidth="1"/>
    <col min="4102" max="4102" width="13.7109375" style="1" customWidth="1"/>
    <col min="4103" max="4103" width="23" style="1" customWidth="1"/>
    <col min="4104" max="4349" width="9.140625" style="1"/>
    <col min="4350" max="4350" width="4.140625" style="1" customWidth="1"/>
    <col min="4351" max="4351" width="25" style="1" customWidth="1"/>
    <col min="4352" max="4352" width="17.5703125" style="1" customWidth="1"/>
    <col min="4353" max="4353" width="17.7109375" style="1" customWidth="1"/>
    <col min="4354" max="4354" width="17" style="1" customWidth="1"/>
    <col min="4355" max="4355" width="16.42578125" style="1" customWidth="1"/>
    <col min="4356" max="4356" width="23" style="1" customWidth="1"/>
    <col min="4357" max="4357" width="13.42578125" style="1" customWidth="1"/>
    <col min="4358" max="4358" width="13.7109375" style="1" customWidth="1"/>
    <col min="4359" max="4359" width="23" style="1" customWidth="1"/>
    <col min="4360" max="4605" width="9.140625" style="1"/>
    <col min="4606" max="4606" width="4.140625" style="1" customWidth="1"/>
    <col min="4607" max="4607" width="25" style="1" customWidth="1"/>
    <col min="4608" max="4608" width="17.5703125" style="1" customWidth="1"/>
    <col min="4609" max="4609" width="17.7109375" style="1" customWidth="1"/>
    <col min="4610" max="4610" width="17" style="1" customWidth="1"/>
    <col min="4611" max="4611" width="16.42578125" style="1" customWidth="1"/>
    <col min="4612" max="4612" width="23" style="1" customWidth="1"/>
    <col min="4613" max="4613" width="13.42578125" style="1" customWidth="1"/>
    <col min="4614" max="4614" width="13.7109375" style="1" customWidth="1"/>
    <col min="4615" max="4615" width="23" style="1" customWidth="1"/>
    <col min="4616" max="4861" width="9.140625" style="1"/>
    <col min="4862" max="4862" width="4.140625" style="1" customWidth="1"/>
    <col min="4863" max="4863" width="25" style="1" customWidth="1"/>
    <col min="4864" max="4864" width="17.5703125" style="1" customWidth="1"/>
    <col min="4865" max="4865" width="17.7109375" style="1" customWidth="1"/>
    <col min="4866" max="4866" width="17" style="1" customWidth="1"/>
    <col min="4867" max="4867" width="16.42578125" style="1" customWidth="1"/>
    <col min="4868" max="4868" width="23" style="1" customWidth="1"/>
    <col min="4869" max="4869" width="13.42578125" style="1" customWidth="1"/>
    <col min="4870" max="4870" width="13.7109375" style="1" customWidth="1"/>
    <col min="4871" max="4871" width="23" style="1" customWidth="1"/>
    <col min="4872" max="5117" width="9.140625" style="1"/>
    <col min="5118" max="5118" width="4.140625" style="1" customWidth="1"/>
    <col min="5119" max="5119" width="25" style="1" customWidth="1"/>
    <col min="5120" max="5120" width="17.5703125" style="1" customWidth="1"/>
    <col min="5121" max="5121" width="17.7109375" style="1" customWidth="1"/>
    <col min="5122" max="5122" width="17" style="1" customWidth="1"/>
    <col min="5123" max="5123" width="16.42578125" style="1" customWidth="1"/>
    <col min="5124" max="5124" width="23" style="1" customWidth="1"/>
    <col min="5125" max="5125" width="13.42578125" style="1" customWidth="1"/>
    <col min="5126" max="5126" width="13.7109375" style="1" customWidth="1"/>
    <col min="5127" max="5127" width="23" style="1" customWidth="1"/>
    <col min="5128" max="5373" width="9.140625" style="1"/>
    <col min="5374" max="5374" width="4.140625" style="1" customWidth="1"/>
    <col min="5375" max="5375" width="25" style="1" customWidth="1"/>
    <col min="5376" max="5376" width="17.5703125" style="1" customWidth="1"/>
    <col min="5377" max="5377" width="17.7109375" style="1" customWidth="1"/>
    <col min="5378" max="5378" width="17" style="1" customWidth="1"/>
    <col min="5379" max="5379" width="16.42578125" style="1" customWidth="1"/>
    <col min="5380" max="5380" width="23" style="1" customWidth="1"/>
    <col min="5381" max="5381" width="13.42578125" style="1" customWidth="1"/>
    <col min="5382" max="5382" width="13.7109375" style="1" customWidth="1"/>
    <col min="5383" max="5383" width="23" style="1" customWidth="1"/>
    <col min="5384" max="5629" width="9.140625" style="1"/>
    <col min="5630" max="5630" width="4.140625" style="1" customWidth="1"/>
    <col min="5631" max="5631" width="25" style="1" customWidth="1"/>
    <col min="5632" max="5632" width="17.5703125" style="1" customWidth="1"/>
    <col min="5633" max="5633" width="17.7109375" style="1" customWidth="1"/>
    <col min="5634" max="5634" width="17" style="1" customWidth="1"/>
    <col min="5635" max="5635" width="16.42578125" style="1" customWidth="1"/>
    <col min="5636" max="5636" width="23" style="1" customWidth="1"/>
    <col min="5637" max="5637" width="13.42578125" style="1" customWidth="1"/>
    <col min="5638" max="5638" width="13.7109375" style="1" customWidth="1"/>
    <col min="5639" max="5639" width="23" style="1" customWidth="1"/>
    <col min="5640" max="5885" width="9.140625" style="1"/>
    <col min="5886" max="5886" width="4.140625" style="1" customWidth="1"/>
    <col min="5887" max="5887" width="25" style="1" customWidth="1"/>
    <col min="5888" max="5888" width="17.5703125" style="1" customWidth="1"/>
    <col min="5889" max="5889" width="17.7109375" style="1" customWidth="1"/>
    <col min="5890" max="5890" width="17" style="1" customWidth="1"/>
    <col min="5891" max="5891" width="16.42578125" style="1" customWidth="1"/>
    <col min="5892" max="5892" width="23" style="1" customWidth="1"/>
    <col min="5893" max="5893" width="13.42578125" style="1" customWidth="1"/>
    <col min="5894" max="5894" width="13.7109375" style="1" customWidth="1"/>
    <col min="5895" max="5895" width="23" style="1" customWidth="1"/>
    <col min="5896" max="6141" width="9.140625" style="1"/>
    <col min="6142" max="6142" width="4.140625" style="1" customWidth="1"/>
    <col min="6143" max="6143" width="25" style="1" customWidth="1"/>
    <col min="6144" max="6144" width="17.5703125" style="1" customWidth="1"/>
    <col min="6145" max="6145" width="17.7109375" style="1" customWidth="1"/>
    <col min="6146" max="6146" width="17" style="1" customWidth="1"/>
    <col min="6147" max="6147" width="16.42578125" style="1" customWidth="1"/>
    <col min="6148" max="6148" width="23" style="1" customWidth="1"/>
    <col min="6149" max="6149" width="13.42578125" style="1" customWidth="1"/>
    <col min="6150" max="6150" width="13.7109375" style="1" customWidth="1"/>
    <col min="6151" max="6151" width="23" style="1" customWidth="1"/>
    <col min="6152" max="6397" width="9.140625" style="1"/>
    <col min="6398" max="6398" width="4.140625" style="1" customWidth="1"/>
    <col min="6399" max="6399" width="25" style="1" customWidth="1"/>
    <col min="6400" max="6400" width="17.5703125" style="1" customWidth="1"/>
    <col min="6401" max="6401" width="17.7109375" style="1" customWidth="1"/>
    <col min="6402" max="6402" width="17" style="1" customWidth="1"/>
    <col min="6403" max="6403" width="16.42578125" style="1" customWidth="1"/>
    <col min="6404" max="6404" width="23" style="1" customWidth="1"/>
    <col min="6405" max="6405" width="13.42578125" style="1" customWidth="1"/>
    <col min="6406" max="6406" width="13.7109375" style="1" customWidth="1"/>
    <col min="6407" max="6407" width="23" style="1" customWidth="1"/>
    <col min="6408" max="6653" width="9.140625" style="1"/>
    <col min="6654" max="6654" width="4.140625" style="1" customWidth="1"/>
    <col min="6655" max="6655" width="25" style="1" customWidth="1"/>
    <col min="6656" max="6656" width="17.5703125" style="1" customWidth="1"/>
    <col min="6657" max="6657" width="17.7109375" style="1" customWidth="1"/>
    <col min="6658" max="6658" width="17" style="1" customWidth="1"/>
    <col min="6659" max="6659" width="16.42578125" style="1" customWidth="1"/>
    <col min="6660" max="6660" width="23" style="1" customWidth="1"/>
    <col min="6661" max="6661" width="13.42578125" style="1" customWidth="1"/>
    <col min="6662" max="6662" width="13.7109375" style="1" customWidth="1"/>
    <col min="6663" max="6663" width="23" style="1" customWidth="1"/>
    <col min="6664" max="6909" width="9.140625" style="1"/>
    <col min="6910" max="6910" width="4.140625" style="1" customWidth="1"/>
    <col min="6911" max="6911" width="25" style="1" customWidth="1"/>
    <col min="6912" max="6912" width="17.5703125" style="1" customWidth="1"/>
    <col min="6913" max="6913" width="17.7109375" style="1" customWidth="1"/>
    <col min="6914" max="6914" width="17" style="1" customWidth="1"/>
    <col min="6915" max="6915" width="16.42578125" style="1" customWidth="1"/>
    <col min="6916" max="6916" width="23" style="1" customWidth="1"/>
    <col min="6917" max="6917" width="13.42578125" style="1" customWidth="1"/>
    <col min="6918" max="6918" width="13.7109375" style="1" customWidth="1"/>
    <col min="6919" max="6919" width="23" style="1" customWidth="1"/>
    <col min="6920" max="7165" width="9.140625" style="1"/>
    <col min="7166" max="7166" width="4.140625" style="1" customWidth="1"/>
    <col min="7167" max="7167" width="25" style="1" customWidth="1"/>
    <col min="7168" max="7168" width="17.5703125" style="1" customWidth="1"/>
    <col min="7169" max="7169" width="17.7109375" style="1" customWidth="1"/>
    <col min="7170" max="7170" width="17" style="1" customWidth="1"/>
    <col min="7171" max="7171" width="16.42578125" style="1" customWidth="1"/>
    <col min="7172" max="7172" width="23" style="1" customWidth="1"/>
    <col min="7173" max="7173" width="13.42578125" style="1" customWidth="1"/>
    <col min="7174" max="7174" width="13.7109375" style="1" customWidth="1"/>
    <col min="7175" max="7175" width="23" style="1" customWidth="1"/>
    <col min="7176" max="7421" width="9.140625" style="1"/>
    <col min="7422" max="7422" width="4.140625" style="1" customWidth="1"/>
    <col min="7423" max="7423" width="25" style="1" customWidth="1"/>
    <col min="7424" max="7424" width="17.5703125" style="1" customWidth="1"/>
    <col min="7425" max="7425" width="17.7109375" style="1" customWidth="1"/>
    <col min="7426" max="7426" width="17" style="1" customWidth="1"/>
    <col min="7427" max="7427" width="16.42578125" style="1" customWidth="1"/>
    <col min="7428" max="7428" width="23" style="1" customWidth="1"/>
    <col min="7429" max="7429" width="13.42578125" style="1" customWidth="1"/>
    <col min="7430" max="7430" width="13.7109375" style="1" customWidth="1"/>
    <col min="7431" max="7431" width="23" style="1" customWidth="1"/>
    <col min="7432" max="7677" width="9.140625" style="1"/>
    <col min="7678" max="7678" width="4.140625" style="1" customWidth="1"/>
    <col min="7679" max="7679" width="25" style="1" customWidth="1"/>
    <col min="7680" max="7680" width="17.5703125" style="1" customWidth="1"/>
    <col min="7681" max="7681" width="17.7109375" style="1" customWidth="1"/>
    <col min="7682" max="7682" width="17" style="1" customWidth="1"/>
    <col min="7683" max="7683" width="16.42578125" style="1" customWidth="1"/>
    <col min="7684" max="7684" width="23" style="1" customWidth="1"/>
    <col min="7685" max="7685" width="13.42578125" style="1" customWidth="1"/>
    <col min="7686" max="7686" width="13.7109375" style="1" customWidth="1"/>
    <col min="7687" max="7687" width="23" style="1" customWidth="1"/>
    <col min="7688" max="7933" width="9.140625" style="1"/>
    <col min="7934" max="7934" width="4.140625" style="1" customWidth="1"/>
    <col min="7935" max="7935" width="25" style="1" customWidth="1"/>
    <col min="7936" max="7936" width="17.5703125" style="1" customWidth="1"/>
    <col min="7937" max="7937" width="17.7109375" style="1" customWidth="1"/>
    <col min="7938" max="7938" width="17" style="1" customWidth="1"/>
    <col min="7939" max="7939" width="16.42578125" style="1" customWidth="1"/>
    <col min="7940" max="7940" width="23" style="1" customWidth="1"/>
    <col min="7941" max="7941" width="13.42578125" style="1" customWidth="1"/>
    <col min="7942" max="7942" width="13.7109375" style="1" customWidth="1"/>
    <col min="7943" max="7943" width="23" style="1" customWidth="1"/>
    <col min="7944" max="8189" width="9.140625" style="1"/>
    <col min="8190" max="8190" width="4.140625" style="1" customWidth="1"/>
    <col min="8191" max="8191" width="25" style="1" customWidth="1"/>
    <col min="8192" max="8192" width="17.5703125" style="1" customWidth="1"/>
    <col min="8193" max="8193" width="17.7109375" style="1" customWidth="1"/>
    <col min="8194" max="8194" width="17" style="1" customWidth="1"/>
    <col min="8195" max="8195" width="16.42578125" style="1" customWidth="1"/>
    <col min="8196" max="8196" width="23" style="1" customWidth="1"/>
    <col min="8197" max="8197" width="13.42578125" style="1" customWidth="1"/>
    <col min="8198" max="8198" width="13.7109375" style="1" customWidth="1"/>
    <col min="8199" max="8199" width="23" style="1" customWidth="1"/>
    <col min="8200" max="8445" width="9.140625" style="1"/>
    <col min="8446" max="8446" width="4.140625" style="1" customWidth="1"/>
    <col min="8447" max="8447" width="25" style="1" customWidth="1"/>
    <col min="8448" max="8448" width="17.5703125" style="1" customWidth="1"/>
    <col min="8449" max="8449" width="17.7109375" style="1" customWidth="1"/>
    <col min="8450" max="8450" width="17" style="1" customWidth="1"/>
    <col min="8451" max="8451" width="16.42578125" style="1" customWidth="1"/>
    <col min="8452" max="8452" width="23" style="1" customWidth="1"/>
    <col min="8453" max="8453" width="13.42578125" style="1" customWidth="1"/>
    <col min="8454" max="8454" width="13.7109375" style="1" customWidth="1"/>
    <col min="8455" max="8455" width="23" style="1" customWidth="1"/>
    <col min="8456" max="8701" width="9.140625" style="1"/>
    <col min="8702" max="8702" width="4.140625" style="1" customWidth="1"/>
    <col min="8703" max="8703" width="25" style="1" customWidth="1"/>
    <col min="8704" max="8704" width="17.5703125" style="1" customWidth="1"/>
    <col min="8705" max="8705" width="17.7109375" style="1" customWidth="1"/>
    <col min="8706" max="8706" width="17" style="1" customWidth="1"/>
    <col min="8707" max="8707" width="16.42578125" style="1" customWidth="1"/>
    <col min="8708" max="8708" width="23" style="1" customWidth="1"/>
    <col min="8709" max="8709" width="13.42578125" style="1" customWidth="1"/>
    <col min="8710" max="8710" width="13.7109375" style="1" customWidth="1"/>
    <col min="8711" max="8711" width="23" style="1" customWidth="1"/>
    <col min="8712" max="8957" width="9.140625" style="1"/>
    <col min="8958" max="8958" width="4.140625" style="1" customWidth="1"/>
    <col min="8959" max="8959" width="25" style="1" customWidth="1"/>
    <col min="8960" max="8960" width="17.5703125" style="1" customWidth="1"/>
    <col min="8961" max="8961" width="17.7109375" style="1" customWidth="1"/>
    <col min="8962" max="8962" width="17" style="1" customWidth="1"/>
    <col min="8963" max="8963" width="16.42578125" style="1" customWidth="1"/>
    <col min="8964" max="8964" width="23" style="1" customWidth="1"/>
    <col min="8965" max="8965" width="13.42578125" style="1" customWidth="1"/>
    <col min="8966" max="8966" width="13.7109375" style="1" customWidth="1"/>
    <col min="8967" max="8967" width="23" style="1" customWidth="1"/>
    <col min="8968" max="9213" width="9.140625" style="1"/>
    <col min="9214" max="9214" width="4.140625" style="1" customWidth="1"/>
    <col min="9215" max="9215" width="25" style="1" customWidth="1"/>
    <col min="9216" max="9216" width="17.5703125" style="1" customWidth="1"/>
    <col min="9217" max="9217" width="17.7109375" style="1" customWidth="1"/>
    <col min="9218" max="9218" width="17" style="1" customWidth="1"/>
    <col min="9219" max="9219" width="16.42578125" style="1" customWidth="1"/>
    <col min="9220" max="9220" width="23" style="1" customWidth="1"/>
    <col min="9221" max="9221" width="13.42578125" style="1" customWidth="1"/>
    <col min="9222" max="9222" width="13.7109375" style="1" customWidth="1"/>
    <col min="9223" max="9223" width="23" style="1" customWidth="1"/>
    <col min="9224" max="9469" width="9.140625" style="1"/>
    <col min="9470" max="9470" width="4.140625" style="1" customWidth="1"/>
    <col min="9471" max="9471" width="25" style="1" customWidth="1"/>
    <col min="9472" max="9472" width="17.5703125" style="1" customWidth="1"/>
    <col min="9473" max="9473" width="17.7109375" style="1" customWidth="1"/>
    <col min="9474" max="9474" width="17" style="1" customWidth="1"/>
    <col min="9475" max="9475" width="16.42578125" style="1" customWidth="1"/>
    <col min="9476" max="9476" width="23" style="1" customWidth="1"/>
    <col min="9477" max="9477" width="13.42578125" style="1" customWidth="1"/>
    <col min="9478" max="9478" width="13.7109375" style="1" customWidth="1"/>
    <col min="9479" max="9479" width="23" style="1" customWidth="1"/>
    <col min="9480" max="9725" width="9.140625" style="1"/>
    <col min="9726" max="9726" width="4.140625" style="1" customWidth="1"/>
    <col min="9727" max="9727" width="25" style="1" customWidth="1"/>
    <col min="9728" max="9728" width="17.5703125" style="1" customWidth="1"/>
    <col min="9729" max="9729" width="17.7109375" style="1" customWidth="1"/>
    <col min="9730" max="9730" width="17" style="1" customWidth="1"/>
    <col min="9731" max="9731" width="16.42578125" style="1" customWidth="1"/>
    <col min="9732" max="9732" width="23" style="1" customWidth="1"/>
    <col min="9733" max="9733" width="13.42578125" style="1" customWidth="1"/>
    <col min="9734" max="9734" width="13.7109375" style="1" customWidth="1"/>
    <col min="9735" max="9735" width="23" style="1" customWidth="1"/>
    <col min="9736" max="9981" width="9.140625" style="1"/>
    <col min="9982" max="9982" width="4.140625" style="1" customWidth="1"/>
    <col min="9983" max="9983" width="25" style="1" customWidth="1"/>
    <col min="9984" max="9984" width="17.5703125" style="1" customWidth="1"/>
    <col min="9985" max="9985" width="17.7109375" style="1" customWidth="1"/>
    <col min="9986" max="9986" width="17" style="1" customWidth="1"/>
    <col min="9987" max="9987" width="16.42578125" style="1" customWidth="1"/>
    <col min="9988" max="9988" width="23" style="1" customWidth="1"/>
    <col min="9989" max="9989" width="13.42578125" style="1" customWidth="1"/>
    <col min="9990" max="9990" width="13.7109375" style="1" customWidth="1"/>
    <col min="9991" max="9991" width="23" style="1" customWidth="1"/>
    <col min="9992" max="10237" width="9.140625" style="1"/>
    <col min="10238" max="10238" width="4.140625" style="1" customWidth="1"/>
    <col min="10239" max="10239" width="25" style="1" customWidth="1"/>
    <col min="10240" max="10240" width="17.5703125" style="1" customWidth="1"/>
    <col min="10241" max="10241" width="17.7109375" style="1" customWidth="1"/>
    <col min="10242" max="10242" width="17" style="1" customWidth="1"/>
    <col min="10243" max="10243" width="16.42578125" style="1" customWidth="1"/>
    <col min="10244" max="10244" width="23" style="1" customWidth="1"/>
    <col min="10245" max="10245" width="13.42578125" style="1" customWidth="1"/>
    <col min="10246" max="10246" width="13.7109375" style="1" customWidth="1"/>
    <col min="10247" max="10247" width="23" style="1" customWidth="1"/>
    <col min="10248" max="10493" width="9.140625" style="1"/>
    <col min="10494" max="10494" width="4.140625" style="1" customWidth="1"/>
    <col min="10495" max="10495" width="25" style="1" customWidth="1"/>
    <col min="10496" max="10496" width="17.5703125" style="1" customWidth="1"/>
    <col min="10497" max="10497" width="17.7109375" style="1" customWidth="1"/>
    <col min="10498" max="10498" width="17" style="1" customWidth="1"/>
    <col min="10499" max="10499" width="16.42578125" style="1" customWidth="1"/>
    <col min="10500" max="10500" width="23" style="1" customWidth="1"/>
    <col min="10501" max="10501" width="13.42578125" style="1" customWidth="1"/>
    <col min="10502" max="10502" width="13.7109375" style="1" customWidth="1"/>
    <col min="10503" max="10503" width="23" style="1" customWidth="1"/>
    <col min="10504" max="10749" width="9.140625" style="1"/>
    <col min="10750" max="10750" width="4.140625" style="1" customWidth="1"/>
    <col min="10751" max="10751" width="25" style="1" customWidth="1"/>
    <col min="10752" max="10752" width="17.5703125" style="1" customWidth="1"/>
    <col min="10753" max="10753" width="17.7109375" style="1" customWidth="1"/>
    <col min="10754" max="10754" width="17" style="1" customWidth="1"/>
    <col min="10755" max="10755" width="16.42578125" style="1" customWidth="1"/>
    <col min="10756" max="10756" width="23" style="1" customWidth="1"/>
    <col min="10757" max="10757" width="13.42578125" style="1" customWidth="1"/>
    <col min="10758" max="10758" width="13.7109375" style="1" customWidth="1"/>
    <col min="10759" max="10759" width="23" style="1" customWidth="1"/>
    <col min="10760" max="11005" width="9.140625" style="1"/>
    <col min="11006" max="11006" width="4.140625" style="1" customWidth="1"/>
    <col min="11007" max="11007" width="25" style="1" customWidth="1"/>
    <col min="11008" max="11008" width="17.5703125" style="1" customWidth="1"/>
    <col min="11009" max="11009" width="17.7109375" style="1" customWidth="1"/>
    <col min="11010" max="11010" width="17" style="1" customWidth="1"/>
    <col min="11011" max="11011" width="16.42578125" style="1" customWidth="1"/>
    <col min="11012" max="11012" width="23" style="1" customWidth="1"/>
    <col min="11013" max="11013" width="13.42578125" style="1" customWidth="1"/>
    <col min="11014" max="11014" width="13.7109375" style="1" customWidth="1"/>
    <col min="11015" max="11015" width="23" style="1" customWidth="1"/>
    <col min="11016" max="11261" width="9.140625" style="1"/>
    <col min="11262" max="11262" width="4.140625" style="1" customWidth="1"/>
    <col min="11263" max="11263" width="25" style="1" customWidth="1"/>
    <col min="11264" max="11264" width="17.5703125" style="1" customWidth="1"/>
    <col min="11265" max="11265" width="17.7109375" style="1" customWidth="1"/>
    <col min="11266" max="11266" width="17" style="1" customWidth="1"/>
    <col min="11267" max="11267" width="16.42578125" style="1" customWidth="1"/>
    <col min="11268" max="11268" width="23" style="1" customWidth="1"/>
    <col min="11269" max="11269" width="13.42578125" style="1" customWidth="1"/>
    <col min="11270" max="11270" width="13.7109375" style="1" customWidth="1"/>
    <col min="11271" max="11271" width="23" style="1" customWidth="1"/>
    <col min="11272" max="11517" width="9.140625" style="1"/>
    <col min="11518" max="11518" width="4.140625" style="1" customWidth="1"/>
    <col min="11519" max="11519" width="25" style="1" customWidth="1"/>
    <col min="11520" max="11520" width="17.5703125" style="1" customWidth="1"/>
    <col min="11521" max="11521" width="17.7109375" style="1" customWidth="1"/>
    <col min="11522" max="11522" width="17" style="1" customWidth="1"/>
    <col min="11523" max="11523" width="16.42578125" style="1" customWidth="1"/>
    <col min="11524" max="11524" width="23" style="1" customWidth="1"/>
    <col min="11525" max="11525" width="13.42578125" style="1" customWidth="1"/>
    <col min="11526" max="11526" width="13.7109375" style="1" customWidth="1"/>
    <col min="11527" max="11527" width="23" style="1" customWidth="1"/>
    <col min="11528" max="11773" width="9.140625" style="1"/>
    <col min="11774" max="11774" width="4.140625" style="1" customWidth="1"/>
    <col min="11775" max="11775" width="25" style="1" customWidth="1"/>
    <col min="11776" max="11776" width="17.5703125" style="1" customWidth="1"/>
    <col min="11777" max="11777" width="17.7109375" style="1" customWidth="1"/>
    <col min="11778" max="11778" width="17" style="1" customWidth="1"/>
    <col min="11779" max="11779" width="16.42578125" style="1" customWidth="1"/>
    <col min="11780" max="11780" width="23" style="1" customWidth="1"/>
    <col min="11781" max="11781" width="13.42578125" style="1" customWidth="1"/>
    <col min="11782" max="11782" width="13.7109375" style="1" customWidth="1"/>
    <col min="11783" max="11783" width="23" style="1" customWidth="1"/>
    <col min="11784" max="12029" width="9.140625" style="1"/>
    <col min="12030" max="12030" width="4.140625" style="1" customWidth="1"/>
    <col min="12031" max="12031" width="25" style="1" customWidth="1"/>
    <col min="12032" max="12032" width="17.5703125" style="1" customWidth="1"/>
    <col min="12033" max="12033" width="17.7109375" style="1" customWidth="1"/>
    <col min="12034" max="12034" width="17" style="1" customWidth="1"/>
    <col min="12035" max="12035" width="16.42578125" style="1" customWidth="1"/>
    <col min="12036" max="12036" width="23" style="1" customWidth="1"/>
    <col min="12037" max="12037" width="13.42578125" style="1" customWidth="1"/>
    <col min="12038" max="12038" width="13.7109375" style="1" customWidth="1"/>
    <col min="12039" max="12039" width="23" style="1" customWidth="1"/>
    <col min="12040" max="12285" width="9.140625" style="1"/>
    <col min="12286" max="12286" width="4.140625" style="1" customWidth="1"/>
    <col min="12287" max="12287" width="25" style="1" customWidth="1"/>
    <col min="12288" max="12288" width="17.5703125" style="1" customWidth="1"/>
    <col min="12289" max="12289" width="17.7109375" style="1" customWidth="1"/>
    <col min="12290" max="12290" width="17" style="1" customWidth="1"/>
    <col min="12291" max="12291" width="16.42578125" style="1" customWidth="1"/>
    <col min="12292" max="12292" width="23" style="1" customWidth="1"/>
    <col min="12293" max="12293" width="13.42578125" style="1" customWidth="1"/>
    <col min="12294" max="12294" width="13.7109375" style="1" customWidth="1"/>
    <col min="12295" max="12295" width="23" style="1" customWidth="1"/>
    <col min="12296" max="12541" width="9.140625" style="1"/>
    <col min="12542" max="12542" width="4.140625" style="1" customWidth="1"/>
    <col min="12543" max="12543" width="25" style="1" customWidth="1"/>
    <col min="12544" max="12544" width="17.5703125" style="1" customWidth="1"/>
    <col min="12545" max="12545" width="17.7109375" style="1" customWidth="1"/>
    <col min="12546" max="12546" width="17" style="1" customWidth="1"/>
    <col min="12547" max="12547" width="16.42578125" style="1" customWidth="1"/>
    <col min="12548" max="12548" width="23" style="1" customWidth="1"/>
    <col min="12549" max="12549" width="13.42578125" style="1" customWidth="1"/>
    <col min="12550" max="12550" width="13.7109375" style="1" customWidth="1"/>
    <col min="12551" max="12551" width="23" style="1" customWidth="1"/>
    <col min="12552" max="12797" width="9.140625" style="1"/>
    <col min="12798" max="12798" width="4.140625" style="1" customWidth="1"/>
    <col min="12799" max="12799" width="25" style="1" customWidth="1"/>
    <col min="12800" max="12800" width="17.5703125" style="1" customWidth="1"/>
    <col min="12801" max="12801" width="17.7109375" style="1" customWidth="1"/>
    <col min="12802" max="12802" width="17" style="1" customWidth="1"/>
    <col min="12803" max="12803" width="16.42578125" style="1" customWidth="1"/>
    <col min="12804" max="12804" width="23" style="1" customWidth="1"/>
    <col min="12805" max="12805" width="13.42578125" style="1" customWidth="1"/>
    <col min="12806" max="12806" width="13.7109375" style="1" customWidth="1"/>
    <col min="12807" max="12807" width="23" style="1" customWidth="1"/>
    <col min="12808" max="13053" width="9.140625" style="1"/>
    <col min="13054" max="13054" width="4.140625" style="1" customWidth="1"/>
    <col min="13055" max="13055" width="25" style="1" customWidth="1"/>
    <col min="13056" max="13056" width="17.5703125" style="1" customWidth="1"/>
    <col min="13057" max="13057" width="17.7109375" style="1" customWidth="1"/>
    <col min="13058" max="13058" width="17" style="1" customWidth="1"/>
    <col min="13059" max="13059" width="16.42578125" style="1" customWidth="1"/>
    <col min="13060" max="13060" width="23" style="1" customWidth="1"/>
    <col min="13061" max="13061" width="13.42578125" style="1" customWidth="1"/>
    <col min="13062" max="13062" width="13.7109375" style="1" customWidth="1"/>
    <col min="13063" max="13063" width="23" style="1" customWidth="1"/>
    <col min="13064" max="13309" width="9.140625" style="1"/>
    <col min="13310" max="13310" width="4.140625" style="1" customWidth="1"/>
    <col min="13311" max="13311" width="25" style="1" customWidth="1"/>
    <col min="13312" max="13312" width="17.5703125" style="1" customWidth="1"/>
    <col min="13313" max="13313" width="17.7109375" style="1" customWidth="1"/>
    <col min="13314" max="13314" width="17" style="1" customWidth="1"/>
    <col min="13315" max="13315" width="16.42578125" style="1" customWidth="1"/>
    <col min="13316" max="13316" width="23" style="1" customWidth="1"/>
    <col min="13317" max="13317" width="13.42578125" style="1" customWidth="1"/>
    <col min="13318" max="13318" width="13.7109375" style="1" customWidth="1"/>
    <col min="13319" max="13319" width="23" style="1" customWidth="1"/>
    <col min="13320" max="13565" width="9.140625" style="1"/>
    <col min="13566" max="13566" width="4.140625" style="1" customWidth="1"/>
    <col min="13567" max="13567" width="25" style="1" customWidth="1"/>
    <col min="13568" max="13568" width="17.5703125" style="1" customWidth="1"/>
    <col min="13569" max="13569" width="17.7109375" style="1" customWidth="1"/>
    <col min="13570" max="13570" width="17" style="1" customWidth="1"/>
    <col min="13571" max="13571" width="16.42578125" style="1" customWidth="1"/>
    <col min="13572" max="13572" width="23" style="1" customWidth="1"/>
    <col min="13573" max="13573" width="13.42578125" style="1" customWidth="1"/>
    <col min="13574" max="13574" width="13.7109375" style="1" customWidth="1"/>
    <col min="13575" max="13575" width="23" style="1" customWidth="1"/>
    <col min="13576" max="13821" width="9.140625" style="1"/>
    <col min="13822" max="13822" width="4.140625" style="1" customWidth="1"/>
    <col min="13823" max="13823" width="25" style="1" customWidth="1"/>
    <col min="13824" max="13824" width="17.5703125" style="1" customWidth="1"/>
    <col min="13825" max="13825" width="17.7109375" style="1" customWidth="1"/>
    <col min="13826" max="13826" width="17" style="1" customWidth="1"/>
    <col min="13827" max="13827" width="16.42578125" style="1" customWidth="1"/>
    <col min="13828" max="13828" width="23" style="1" customWidth="1"/>
    <col min="13829" max="13829" width="13.42578125" style="1" customWidth="1"/>
    <col min="13830" max="13830" width="13.7109375" style="1" customWidth="1"/>
    <col min="13831" max="13831" width="23" style="1" customWidth="1"/>
    <col min="13832" max="14077" width="9.140625" style="1"/>
    <col min="14078" max="14078" width="4.140625" style="1" customWidth="1"/>
    <col min="14079" max="14079" width="25" style="1" customWidth="1"/>
    <col min="14080" max="14080" width="17.5703125" style="1" customWidth="1"/>
    <col min="14081" max="14081" width="17.7109375" style="1" customWidth="1"/>
    <col min="14082" max="14082" width="17" style="1" customWidth="1"/>
    <col min="14083" max="14083" width="16.42578125" style="1" customWidth="1"/>
    <col min="14084" max="14084" width="23" style="1" customWidth="1"/>
    <col min="14085" max="14085" width="13.42578125" style="1" customWidth="1"/>
    <col min="14086" max="14086" width="13.7109375" style="1" customWidth="1"/>
    <col min="14087" max="14087" width="23" style="1" customWidth="1"/>
    <col min="14088" max="14333" width="9.140625" style="1"/>
    <col min="14334" max="14334" width="4.140625" style="1" customWidth="1"/>
    <col min="14335" max="14335" width="25" style="1" customWidth="1"/>
    <col min="14336" max="14336" width="17.5703125" style="1" customWidth="1"/>
    <col min="14337" max="14337" width="17.7109375" style="1" customWidth="1"/>
    <col min="14338" max="14338" width="17" style="1" customWidth="1"/>
    <col min="14339" max="14339" width="16.42578125" style="1" customWidth="1"/>
    <col min="14340" max="14340" width="23" style="1" customWidth="1"/>
    <col min="14341" max="14341" width="13.42578125" style="1" customWidth="1"/>
    <col min="14342" max="14342" width="13.7109375" style="1" customWidth="1"/>
    <col min="14343" max="14343" width="23" style="1" customWidth="1"/>
    <col min="14344" max="14589" width="9.140625" style="1"/>
    <col min="14590" max="14590" width="4.140625" style="1" customWidth="1"/>
    <col min="14591" max="14591" width="25" style="1" customWidth="1"/>
    <col min="14592" max="14592" width="17.5703125" style="1" customWidth="1"/>
    <col min="14593" max="14593" width="17.7109375" style="1" customWidth="1"/>
    <col min="14594" max="14594" width="17" style="1" customWidth="1"/>
    <col min="14595" max="14595" width="16.42578125" style="1" customWidth="1"/>
    <col min="14596" max="14596" width="23" style="1" customWidth="1"/>
    <col min="14597" max="14597" width="13.42578125" style="1" customWidth="1"/>
    <col min="14598" max="14598" width="13.7109375" style="1" customWidth="1"/>
    <col min="14599" max="14599" width="23" style="1" customWidth="1"/>
    <col min="14600" max="14845" width="9.140625" style="1"/>
    <col min="14846" max="14846" width="4.140625" style="1" customWidth="1"/>
    <col min="14847" max="14847" width="25" style="1" customWidth="1"/>
    <col min="14848" max="14848" width="17.5703125" style="1" customWidth="1"/>
    <col min="14849" max="14849" width="17.7109375" style="1" customWidth="1"/>
    <col min="14850" max="14850" width="17" style="1" customWidth="1"/>
    <col min="14851" max="14851" width="16.42578125" style="1" customWidth="1"/>
    <col min="14852" max="14852" width="23" style="1" customWidth="1"/>
    <col min="14853" max="14853" width="13.42578125" style="1" customWidth="1"/>
    <col min="14854" max="14854" width="13.7109375" style="1" customWidth="1"/>
    <col min="14855" max="14855" width="23" style="1" customWidth="1"/>
    <col min="14856" max="15101" width="9.140625" style="1"/>
    <col min="15102" max="15102" width="4.140625" style="1" customWidth="1"/>
    <col min="15103" max="15103" width="25" style="1" customWidth="1"/>
    <col min="15104" max="15104" width="17.5703125" style="1" customWidth="1"/>
    <col min="15105" max="15105" width="17.7109375" style="1" customWidth="1"/>
    <col min="15106" max="15106" width="17" style="1" customWidth="1"/>
    <col min="15107" max="15107" width="16.42578125" style="1" customWidth="1"/>
    <col min="15108" max="15108" width="23" style="1" customWidth="1"/>
    <col min="15109" max="15109" width="13.42578125" style="1" customWidth="1"/>
    <col min="15110" max="15110" width="13.7109375" style="1" customWidth="1"/>
    <col min="15111" max="15111" width="23" style="1" customWidth="1"/>
    <col min="15112" max="15357" width="9.140625" style="1"/>
    <col min="15358" max="15358" width="4.140625" style="1" customWidth="1"/>
    <col min="15359" max="15359" width="25" style="1" customWidth="1"/>
    <col min="15360" max="15360" width="17.5703125" style="1" customWidth="1"/>
    <col min="15361" max="15361" width="17.7109375" style="1" customWidth="1"/>
    <col min="15362" max="15362" width="17" style="1" customWidth="1"/>
    <col min="15363" max="15363" width="16.42578125" style="1" customWidth="1"/>
    <col min="15364" max="15364" width="23" style="1" customWidth="1"/>
    <col min="15365" max="15365" width="13.42578125" style="1" customWidth="1"/>
    <col min="15366" max="15366" width="13.7109375" style="1" customWidth="1"/>
    <col min="15367" max="15367" width="23" style="1" customWidth="1"/>
    <col min="15368" max="15613" width="9.140625" style="1"/>
    <col min="15614" max="15614" width="4.140625" style="1" customWidth="1"/>
    <col min="15615" max="15615" width="25" style="1" customWidth="1"/>
    <col min="15616" max="15616" width="17.5703125" style="1" customWidth="1"/>
    <col min="15617" max="15617" width="17.7109375" style="1" customWidth="1"/>
    <col min="15618" max="15618" width="17" style="1" customWidth="1"/>
    <col min="15619" max="15619" width="16.42578125" style="1" customWidth="1"/>
    <col min="15620" max="15620" width="23" style="1" customWidth="1"/>
    <col min="15621" max="15621" width="13.42578125" style="1" customWidth="1"/>
    <col min="15622" max="15622" width="13.7109375" style="1" customWidth="1"/>
    <col min="15623" max="15623" width="23" style="1" customWidth="1"/>
    <col min="15624" max="15869" width="9.140625" style="1"/>
    <col min="15870" max="15870" width="4.140625" style="1" customWidth="1"/>
    <col min="15871" max="15871" width="25" style="1" customWidth="1"/>
    <col min="15872" max="15872" width="17.5703125" style="1" customWidth="1"/>
    <col min="15873" max="15873" width="17.7109375" style="1" customWidth="1"/>
    <col min="15874" max="15874" width="17" style="1" customWidth="1"/>
    <col min="15875" max="15875" width="16.42578125" style="1" customWidth="1"/>
    <col min="15876" max="15876" width="23" style="1" customWidth="1"/>
    <col min="15877" max="15877" width="13.42578125" style="1" customWidth="1"/>
    <col min="15878" max="15878" width="13.7109375" style="1" customWidth="1"/>
    <col min="15879" max="15879" width="23" style="1" customWidth="1"/>
    <col min="15880" max="16125" width="9.140625" style="1"/>
    <col min="16126" max="16126" width="4.140625" style="1" customWidth="1"/>
    <col min="16127" max="16127" width="25" style="1" customWidth="1"/>
    <col min="16128" max="16128" width="17.5703125" style="1" customWidth="1"/>
    <col min="16129" max="16129" width="17.7109375" style="1" customWidth="1"/>
    <col min="16130" max="16130" width="17" style="1" customWidth="1"/>
    <col min="16131" max="16131" width="16.42578125" style="1" customWidth="1"/>
    <col min="16132" max="16132" width="23" style="1" customWidth="1"/>
    <col min="16133" max="16133" width="13.42578125" style="1" customWidth="1"/>
    <col min="16134" max="16134" width="13.7109375" style="1" customWidth="1"/>
    <col min="16135" max="16135" width="23" style="1" customWidth="1"/>
    <col min="16136" max="16384" width="9.140625" style="1"/>
  </cols>
  <sheetData>
    <row r="1" spans="1:7" x14ac:dyDescent="0.25">
      <c r="G1" s="2" t="s">
        <v>136</v>
      </c>
    </row>
    <row r="2" spans="1:7" x14ac:dyDescent="0.25">
      <c r="G2" s="2" t="s">
        <v>0</v>
      </c>
    </row>
    <row r="3" spans="1:7" x14ac:dyDescent="0.25">
      <c r="G3" s="2" t="s">
        <v>138</v>
      </c>
    </row>
    <row r="5" spans="1:7" x14ac:dyDescent="0.25">
      <c r="G5" s="2" t="s">
        <v>137</v>
      </c>
    </row>
    <row r="6" spans="1:7" ht="16.5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125" t="s">
        <v>134</v>
      </c>
      <c r="B7" s="125"/>
      <c r="C7" s="125"/>
      <c r="D7" s="125"/>
      <c r="E7" s="125"/>
      <c r="F7" s="125"/>
      <c r="G7" s="125"/>
    </row>
    <row r="8" spans="1:7" ht="15.75" customHeight="1" x14ac:dyDescent="0.25">
      <c r="A8" s="125" t="s">
        <v>135</v>
      </c>
      <c r="B8" s="125"/>
      <c r="C8" s="125"/>
      <c r="D8" s="125"/>
      <c r="E8" s="125"/>
      <c r="F8" s="125"/>
      <c r="G8" s="125"/>
    </row>
    <row r="9" spans="1:7" ht="19.5" customHeight="1" x14ac:dyDescent="0.25">
      <c r="A9" s="125" t="s">
        <v>200</v>
      </c>
      <c r="B9" s="125"/>
      <c r="C9" s="125"/>
      <c r="D9" s="125"/>
      <c r="E9" s="125"/>
      <c r="F9" s="125"/>
      <c r="G9" s="125"/>
    </row>
    <row r="10" spans="1:7" x14ac:dyDescent="0.25">
      <c r="A10" s="4"/>
      <c r="B10" s="4"/>
      <c r="C10" s="4"/>
      <c r="D10" s="4"/>
      <c r="E10" s="4"/>
      <c r="F10" s="4"/>
      <c r="G10" s="4"/>
    </row>
    <row r="11" spans="1:7" ht="15.75" customHeight="1" x14ac:dyDescent="0.25">
      <c r="A11" s="4"/>
      <c r="B11" s="125"/>
      <c r="C11" s="125"/>
      <c r="D11" s="125"/>
      <c r="E11" s="125"/>
      <c r="F11" s="125"/>
      <c r="G11" s="4"/>
    </row>
    <row r="13" spans="1:7" s="6" customFormat="1" ht="107.25" customHeight="1" x14ac:dyDescent="0.25">
      <c r="A13" s="77" t="s">
        <v>109</v>
      </c>
      <c r="B13" s="77" t="s">
        <v>110</v>
      </c>
      <c r="C13" s="77" t="s">
        <v>1</v>
      </c>
      <c r="D13" s="77" t="s">
        <v>111</v>
      </c>
      <c r="E13" s="77" t="s">
        <v>2</v>
      </c>
      <c r="F13" s="77" t="s">
        <v>3</v>
      </c>
      <c r="G13" s="77" t="s">
        <v>112</v>
      </c>
    </row>
    <row r="14" spans="1:7" s="8" customFormat="1" ht="18.75" customHeight="1" x14ac:dyDescent="0.25">
      <c r="A14" s="78">
        <v>1</v>
      </c>
      <c r="B14" s="78">
        <v>2</v>
      </c>
      <c r="C14" s="79">
        <v>3</v>
      </c>
      <c r="D14" s="78">
        <v>4</v>
      </c>
      <c r="E14" s="78">
        <v>5</v>
      </c>
      <c r="F14" s="78">
        <v>6</v>
      </c>
      <c r="G14" s="78">
        <v>7</v>
      </c>
    </row>
    <row r="15" spans="1:7" ht="24.95" customHeight="1" x14ac:dyDescent="0.25">
      <c r="A15" s="64" t="s">
        <v>59</v>
      </c>
      <c r="B15" s="64" t="s">
        <v>59</v>
      </c>
      <c r="C15" s="80" t="s">
        <v>201</v>
      </c>
      <c r="D15" s="39">
        <v>4</v>
      </c>
      <c r="E15" s="41">
        <v>0.9</v>
      </c>
      <c r="F15" s="41">
        <v>0.67256700000000003</v>
      </c>
      <c r="G15" s="13">
        <f t="shared" ref="G15:G62" si="0">E15-F15</f>
        <v>0.227433</v>
      </c>
    </row>
    <row r="16" spans="1:7" ht="24.95" customHeight="1" x14ac:dyDescent="0.25">
      <c r="A16" s="84" t="s">
        <v>60</v>
      </c>
      <c r="B16" s="84" t="s">
        <v>60</v>
      </c>
      <c r="C16" s="80" t="s">
        <v>94</v>
      </c>
      <c r="D16" s="39">
        <v>7</v>
      </c>
      <c r="E16" s="41">
        <v>1E-3</v>
      </c>
      <c r="F16" s="41">
        <v>5.8699999999999996E-4</v>
      </c>
      <c r="G16" s="13">
        <f t="shared" si="0"/>
        <v>4.1300000000000006E-4</v>
      </c>
    </row>
    <row r="17" spans="1:8" ht="24.95" customHeight="1" x14ac:dyDescent="0.25">
      <c r="A17" s="84" t="s">
        <v>60</v>
      </c>
      <c r="B17" s="84" t="s">
        <v>60</v>
      </c>
      <c r="C17" s="80" t="s">
        <v>4</v>
      </c>
      <c r="D17" s="39">
        <v>6</v>
      </c>
      <c r="E17" s="18">
        <v>8.9999999999999998E-4</v>
      </c>
      <c r="F17" s="18">
        <v>7.8700000000000005E-4</v>
      </c>
      <c r="G17" s="13">
        <f t="shared" si="0"/>
        <v>1.1299999999999993E-4</v>
      </c>
      <c r="H17" s="37"/>
    </row>
    <row r="18" spans="1:8" ht="24.95" customHeight="1" x14ac:dyDescent="0.25">
      <c r="A18" s="64" t="s">
        <v>59</v>
      </c>
      <c r="B18" s="64" t="s">
        <v>59</v>
      </c>
      <c r="C18" s="80" t="s">
        <v>5</v>
      </c>
      <c r="D18" s="39">
        <v>7</v>
      </c>
      <c r="E18" s="41">
        <v>5.0000000000000001E-4</v>
      </c>
      <c r="F18" s="41">
        <v>4.06E-4</v>
      </c>
      <c r="G18" s="13">
        <f t="shared" si="0"/>
        <v>9.4000000000000008E-5</v>
      </c>
      <c r="H18" s="37"/>
    </row>
    <row r="19" spans="1:8" ht="24.95" customHeight="1" x14ac:dyDescent="0.25">
      <c r="A19" s="64" t="s">
        <v>59</v>
      </c>
      <c r="B19" s="64" t="s">
        <v>59</v>
      </c>
      <c r="C19" s="19" t="s">
        <v>132</v>
      </c>
      <c r="D19" s="40">
        <v>6</v>
      </c>
      <c r="E19" s="41">
        <v>1E-3</v>
      </c>
      <c r="F19" s="41">
        <v>6.2299999999999996E-4</v>
      </c>
      <c r="G19" s="13">
        <f t="shared" si="0"/>
        <v>3.7700000000000006E-4</v>
      </c>
    </row>
    <row r="20" spans="1:8" ht="24.95" customHeight="1" x14ac:dyDescent="0.25">
      <c r="A20" s="84" t="s">
        <v>60</v>
      </c>
      <c r="B20" s="84" t="s">
        <v>60</v>
      </c>
      <c r="C20" s="19" t="s">
        <v>132</v>
      </c>
      <c r="D20" s="40">
        <v>6</v>
      </c>
      <c r="E20" s="41">
        <v>1E-3</v>
      </c>
      <c r="F20" s="41">
        <v>6.4300000000000002E-4</v>
      </c>
      <c r="G20" s="13">
        <f t="shared" si="0"/>
        <v>3.57E-4</v>
      </c>
    </row>
    <row r="21" spans="1:8" ht="24.95" customHeight="1" x14ac:dyDescent="0.25">
      <c r="A21" s="84" t="s">
        <v>60</v>
      </c>
      <c r="B21" s="84" t="s">
        <v>60</v>
      </c>
      <c r="C21" s="19" t="s">
        <v>6</v>
      </c>
      <c r="D21" s="40">
        <v>6</v>
      </c>
      <c r="E21" s="41">
        <v>1.5E-3</v>
      </c>
      <c r="F21" s="41">
        <v>6.1200000000000002E-4</v>
      </c>
      <c r="G21" s="13">
        <f t="shared" si="0"/>
        <v>8.8800000000000001E-4</v>
      </c>
      <c r="H21" s="37"/>
    </row>
    <row r="22" spans="1:8" ht="24.95" customHeight="1" x14ac:dyDescent="0.25">
      <c r="A22" s="46" t="s">
        <v>14</v>
      </c>
      <c r="B22" s="46" t="s">
        <v>14</v>
      </c>
      <c r="C22" s="19" t="s">
        <v>7</v>
      </c>
      <c r="D22" s="40">
        <v>6</v>
      </c>
      <c r="E22" s="41">
        <v>1.1999999999999999E-3</v>
      </c>
      <c r="F22" s="41">
        <v>2.6200000000000003E-4</v>
      </c>
      <c r="G22" s="13">
        <f t="shared" si="0"/>
        <v>9.3799999999999981E-4</v>
      </c>
      <c r="H22" s="37"/>
    </row>
    <row r="23" spans="1:8" ht="24.95" customHeight="1" x14ac:dyDescent="0.25">
      <c r="A23" s="46" t="s">
        <v>14</v>
      </c>
      <c r="B23" s="46" t="s">
        <v>14</v>
      </c>
      <c r="C23" s="21" t="s">
        <v>8</v>
      </c>
      <c r="D23" s="40">
        <v>6</v>
      </c>
      <c r="E23" s="44">
        <v>6.9999999999999999E-4</v>
      </c>
      <c r="F23" s="44">
        <v>5.3600000000000002E-4</v>
      </c>
      <c r="G23" s="13">
        <f t="shared" si="0"/>
        <v>1.6399999999999997E-4</v>
      </c>
      <c r="H23" s="37"/>
    </row>
    <row r="24" spans="1:8" ht="24.95" customHeight="1" x14ac:dyDescent="0.25">
      <c r="A24" s="84" t="s">
        <v>60</v>
      </c>
      <c r="B24" s="84" t="s">
        <v>60</v>
      </c>
      <c r="C24" s="21" t="s">
        <v>8</v>
      </c>
      <c r="D24" s="40">
        <v>6</v>
      </c>
      <c r="E24" s="44">
        <v>1.6000000000000001E-3</v>
      </c>
      <c r="F24" s="44">
        <v>7.2000000000000005E-4</v>
      </c>
      <c r="G24" s="13">
        <f t="shared" si="0"/>
        <v>8.8000000000000003E-4</v>
      </c>
      <c r="H24" s="37"/>
    </row>
    <row r="25" spans="1:8" ht="24.95" customHeight="1" x14ac:dyDescent="0.25">
      <c r="A25" s="46" t="s">
        <v>14</v>
      </c>
      <c r="B25" s="46" t="s">
        <v>14</v>
      </c>
      <c r="C25" s="19" t="s">
        <v>9</v>
      </c>
      <c r="D25" s="40">
        <v>5</v>
      </c>
      <c r="E25" s="41">
        <v>2.5499999999999998E-2</v>
      </c>
      <c r="F25" s="41">
        <v>1.7061E-2</v>
      </c>
      <c r="G25" s="13">
        <f t="shared" si="0"/>
        <v>8.4389999999999986E-3</v>
      </c>
    </row>
    <row r="26" spans="1:8" ht="24.95" customHeight="1" x14ac:dyDescent="0.25">
      <c r="A26" s="64" t="s">
        <v>59</v>
      </c>
      <c r="B26" s="64" t="s">
        <v>74</v>
      </c>
      <c r="C26" s="15" t="s">
        <v>10</v>
      </c>
      <c r="D26" s="40">
        <v>5</v>
      </c>
      <c r="E26" s="12">
        <v>1.7500000000000002E-2</v>
      </c>
      <c r="F26" s="12">
        <v>1.1731E-2</v>
      </c>
      <c r="G26" s="13">
        <f t="shared" si="0"/>
        <v>5.7690000000000016E-3</v>
      </c>
    </row>
    <row r="27" spans="1:8" ht="24.95" customHeight="1" x14ac:dyDescent="0.25">
      <c r="A27" s="46" t="s">
        <v>162</v>
      </c>
      <c r="B27" s="46" t="s">
        <v>162</v>
      </c>
      <c r="C27" s="15" t="s">
        <v>11</v>
      </c>
      <c r="D27" s="40">
        <v>5</v>
      </c>
      <c r="E27" s="12">
        <v>0.02</v>
      </c>
      <c r="F27" s="12">
        <v>4.0499999999999998E-3</v>
      </c>
      <c r="G27" s="13">
        <f t="shared" si="0"/>
        <v>1.5949999999999999E-2</v>
      </c>
    </row>
    <row r="28" spans="1:8" ht="24.95" customHeight="1" x14ac:dyDescent="0.25">
      <c r="A28" s="66" t="s">
        <v>15</v>
      </c>
      <c r="B28" s="66" t="s">
        <v>15</v>
      </c>
      <c r="C28" s="15" t="s">
        <v>91</v>
      </c>
      <c r="D28" s="40">
        <v>5</v>
      </c>
      <c r="E28" s="12">
        <v>0.04</v>
      </c>
      <c r="F28" s="12">
        <v>3.7242999999999998E-2</v>
      </c>
      <c r="G28" s="13">
        <f t="shared" si="0"/>
        <v>2.7570000000000025E-3</v>
      </c>
    </row>
    <row r="29" spans="1:8" ht="24.95" customHeight="1" x14ac:dyDescent="0.25">
      <c r="A29" s="88" t="s">
        <v>59</v>
      </c>
      <c r="B29" s="88" t="s">
        <v>59</v>
      </c>
      <c r="C29" s="26" t="s">
        <v>126</v>
      </c>
      <c r="D29" s="40">
        <v>5</v>
      </c>
      <c r="E29" s="12">
        <v>6.3899999999999998E-2</v>
      </c>
      <c r="F29" s="12">
        <v>6.0273E-2</v>
      </c>
      <c r="G29" s="89">
        <f t="shared" si="0"/>
        <v>3.6269999999999983E-3</v>
      </c>
    </row>
    <row r="30" spans="1:8" ht="24.95" customHeight="1" x14ac:dyDescent="0.25">
      <c r="A30" s="64" t="s">
        <v>59</v>
      </c>
      <c r="B30" s="88" t="s">
        <v>59</v>
      </c>
      <c r="C30" s="29" t="s">
        <v>13</v>
      </c>
      <c r="D30" s="40">
        <v>7</v>
      </c>
      <c r="E30" s="12">
        <v>7.8600000000000002E-4</v>
      </c>
      <c r="F30" s="12">
        <v>9.1699999999999995E-4</v>
      </c>
      <c r="G30" s="13">
        <f t="shared" si="0"/>
        <v>-1.3099999999999993E-4</v>
      </c>
    </row>
    <row r="31" spans="1:8" ht="24.95" customHeight="1" x14ac:dyDescent="0.25">
      <c r="A31" s="46" t="s">
        <v>14</v>
      </c>
      <c r="B31" s="46" t="s">
        <v>14</v>
      </c>
      <c r="C31" s="30" t="s">
        <v>98</v>
      </c>
      <c r="D31" s="40">
        <v>6</v>
      </c>
      <c r="E31" s="12">
        <v>5.0000000000000001E-3</v>
      </c>
      <c r="F31" s="12">
        <v>3.1389999999999999E-3</v>
      </c>
      <c r="G31" s="13">
        <f t="shared" si="0"/>
        <v>1.8610000000000002E-3</v>
      </c>
    </row>
    <row r="32" spans="1:8" ht="24.95" customHeight="1" x14ac:dyDescent="0.25">
      <c r="A32" s="46" t="s">
        <v>14</v>
      </c>
      <c r="B32" s="46" t="s">
        <v>14</v>
      </c>
      <c r="C32" s="20" t="s">
        <v>127</v>
      </c>
      <c r="D32" s="39">
        <v>7</v>
      </c>
      <c r="E32" s="12">
        <v>1E-3</v>
      </c>
      <c r="F32" s="12">
        <v>5.4900000000000001E-4</v>
      </c>
      <c r="G32" s="13">
        <f t="shared" si="0"/>
        <v>4.5100000000000001E-4</v>
      </c>
    </row>
    <row r="33" spans="1:7" ht="24.95" customHeight="1" x14ac:dyDescent="0.25">
      <c r="A33" s="66" t="s">
        <v>15</v>
      </c>
      <c r="B33" s="66" t="s">
        <v>15</v>
      </c>
      <c r="C33" s="92" t="s">
        <v>78</v>
      </c>
      <c r="D33" s="40">
        <v>6</v>
      </c>
      <c r="E33" s="12">
        <v>5.0000000000000001E-3</v>
      </c>
      <c r="F33" s="12">
        <v>3.6749999999999999E-3</v>
      </c>
      <c r="G33" s="13">
        <f t="shared" si="0"/>
        <v>1.3250000000000002E-3</v>
      </c>
    </row>
    <row r="34" spans="1:7" ht="24.95" customHeight="1" x14ac:dyDescent="0.25">
      <c r="A34" s="46" t="s">
        <v>14</v>
      </c>
      <c r="B34" s="46" t="s">
        <v>14</v>
      </c>
      <c r="C34" s="93" t="s">
        <v>79</v>
      </c>
      <c r="D34" s="40">
        <v>6</v>
      </c>
      <c r="E34" s="81">
        <v>5.0000000000000001E-3</v>
      </c>
      <c r="F34" s="81">
        <v>2.098E-3</v>
      </c>
      <c r="G34" s="13">
        <f t="shared" si="0"/>
        <v>2.9020000000000001E-3</v>
      </c>
    </row>
    <row r="35" spans="1:7" ht="24.95" customHeight="1" x14ac:dyDescent="0.25">
      <c r="A35" s="84" t="s">
        <v>60</v>
      </c>
      <c r="B35" s="84" t="s">
        <v>60</v>
      </c>
      <c r="C35" s="20" t="s">
        <v>16</v>
      </c>
      <c r="D35" s="39">
        <v>6</v>
      </c>
      <c r="E35" s="12">
        <v>5.5999999999999995E-4</v>
      </c>
      <c r="F35" s="12">
        <v>5.71E-4</v>
      </c>
      <c r="G35" s="13">
        <f t="shared" si="0"/>
        <v>-1.1000000000000051E-5</v>
      </c>
    </row>
    <row r="36" spans="1:7" ht="24.95" customHeight="1" x14ac:dyDescent="0.25">
      <c r="A36" s="64" t="s">
        <v>59</v>
      </c>
      <c r="B36" s="65" t="s">
        <v>59</v>
      </c>
      <c r="C36" s="20" t="s">
        <v>189</v>
      </c>
      <c r="D36" s="39">
        <v>5</v>
      </c>
      <c r="E36" s="12">
        <v>0.12528800000000001</v>
      </c>
      <c r="F36" s="12">
        <v>0.23802999999999999</v>
      </c>
      <c r="G36" s="13">
        <f t="shared" si="0"/>
        <v>-0.11274199999999998</v>
      </c>
    </row>
    <row r="37" spans="1:7" ht="24.95" customHeight="1" x14ac:dyDescent="0.25">
      <c r="A37" s="46" t="s">
        <v>14</v>
      </c>
      <c r="B37" s="46" t="s">
        <v>14</v>
      </c>
      <c r="C37" s="20" t="s">
        <v>17</v>
      </c>
      <c r="D37" s="40">
        <v>6</v>
      </c>
      <c r="E37" s="12">
        <v>3.0000000000000001E-3</v>
      </c>
      <c r="F37" s="12">
        <v>0</v>
      </c>
      <c r="G37" s="13">
        <f t="shared" si="0"/>
        <v>3.0000000000000001E-3</v>
      </c>
    </row>
    <row r="38" spans="1:7" ht="24.95" customHeight="1" x14ac:dyDescent="0.25">
      <c r="A38" s="66" t="s">
        <v>15</v>
      </c>
      <c r="B38" s="66" t="s">
        <v>15</v>
      </c>
      <c r="C38" s="20" t="s">
        <v>18</v>
      </c>
      <c r="D38" s="40">
        <v>7</v>
      </c>
      <c r="E38" s="12">
        <v>9.9200000000000004E-4</v>
      </c>
      <c r="F38" s="12">
        <v>6.7100000000000005E-4</v>
      </c>
      <c r="G38" s="13">
        <f t="shared" si="0"/>
        <v>3.21E-4</v>
      </c>
    </row>
    <row r="39" spans="1:7" ht="24.95" customHeight="1" x14ac:dyDescent="0.25">
      <c r="A39" s="66" t="s">
        <v>15</v>
      </c>
      <c r="B39" s="66" t="s">
        <v>15</v>
      </c>
      <c r="C39" s="20" t="s">
        <v>19</v>
      </c>
      <c r="D39" s="40">
        <v>6</v>
      </c>
      <c r="E39" s="12">
        <v>4.0000000000000001E-3</v>
      </c>
      <c r="F39" s="12">
        <v>4.1869999999999997E-3</v>
      </c>
      <c r="G39" s="13">
        <f t="shared" si="0"/>
        <v>-1.8699999999999967E-4</v>
      </c>
    </row>
    <row r="40" spans="1:7" ht="24.95" customHeight="1" x14ac:dyDescent="0.25">
      <c r="A40" s="46" t="s">
        <v>14</v>
      </c>
      <c r="B40" s="46" t="s">
        <v>14</v>
      </c>
      <c r="C40" s="20" t="s">
        <v>20</v>
      </c>
      <c r="D40" s="40">
        <v>6</v>
      </c>
      <c r="E40" s="12">
        <v>5.0000000000000001E-3</v>
      </c>
      <c r="F40" s="12">
        <v>1.2458E-2</v>
      </c>
      <c r="G40" s="13">
        <f t="shared" si="0"/>
        <v>-7.4580000000000002E-3</v>
      </c>
    </row>
    <row r="41" spans="1:7" ht="24.95" customHeight="1" x14ac:dyDescent="0.25">
      <c r="A41" s="66" t="s">
        <v>15</v>
      </c>
      <c r="B41" s="66" t="s">
        <v>15</v>
      </c>
      <c r="C41" s="20" t="s">
        <v>21</v>
      </c>
      <c r="D41" s="39">
        <v>7</v>
      </c>
      <c r="E41" s="12">
        <v>8.9999999999999998E-4</v>
      </c>
      <c r="F41" s="12">
        <v>4.2700000000000002E-4</v>
      </c>
      <c r="G41" s="13">
        <f t="shared" si="0"/>
        <v>4.7299999999999995E-4</v>
      </c>
    </row>
    <row r="42" spans="1:7" ht="24.95" customHeight="1" x14ac:dyDescent="0.25">
      <c r="A42" s="66" t="s">
        <v>15</v>
      </c>
      <c r="B42" s="66" t="s">
        <v>15</v>
      </c>
      <c r="C42" s="20" t="s">
        <v>22</v>
      </c>
      <c r="D42" s="40">
        <v>6</v>
      </c>
      <c r="E42" s="12">
        <v>1.6739999999999999E-3</v>
      </c>
      <c r="F42" s="12">
        <v>1.034E-3</v>
      </c>
      <c r="G42" s="13">
        <f t="shared" si="0"/>
        <v>6.3999999999999994E-4</v>
      </c>
    </row>
    <row r="43" spans="1:7" ht="24.95" customHeight="1" x14ac:dyDescent="0.25">
      <c r="A43" s="46" t="s">
        <v>162</v>
      </c>
      <c r="B43" s="46" t="s">
        <v>162</v>
      </c>
      <c r="C43" s="20" t="s">
        <v>23</v>
      </c>
      <c r="D43" s="40">
        <v>5</v>
      </c>
      <c r="E43" s="12">
        <v>2.0424000000000001E-2</v>
      </c>
      <c r="F43" s="12">
        <v>1.5455999999999999E-2</v>
      </c>
      <c r="G43" s="13">
        <f t="shared" si="0"/>
        <v>4.9680000000000019E-3</v>
      </c>
    </row>
    <row r="44" spans="1:7" ht="24.95" customHeight="1" x14ac:dyDescent="0.25">
      <c r="A44" s="46" t="s">
        <v>162</v>
      </c>
      <c r="B44" s="46" t="s">
        <v>162</v>
      </c>
      <c r="C44" s="20" t="s">
        <v>139</v>
      </c>
      <c r="D44" s="39">
        <v>5</v>
      </c>
      <c r="E44" s="12">
        <v>0.104754</v>
      </c>
      <c r="F44" s="12">
        <v>0.10296</v>
      </c>
      <c r="G44" s="13">
        <f t="shared" si="0"/>
        <v>1.7940000000000039E-3</v>
      </c>
    </row>
    <row r="45" spans="1:7" ht="24.95" customHeight="1" x14ac:dyDescent="0.25">
      <c r="A45" s="46" t="s">
        <v>14</v>
      </c>
      <c r="B45" s="46" t="s">
        <v>14</v>
      </c>
      <c r="C45" s="20" t="s">
        <v>24</v>
      </c>
      <c r="D45" s="40">
        <v>6</v>
      </c>
      <c r="E45" s="12">
        <v>3.0000000000000001E-3</v>
      </c>
      <c r="F45" s="12">
        <v>2.0720000000000001E-3</v>
      </c>
      <c r="G45" s="13">
        <f t="shared" si="0"/>
        <v>9.2800000000000001E-4</v>
      </c>
    </row>
    <row r="46" spans="1:7" ht="24.95" customHeight="1" x14ac:dyDescent="0.2">
      <c r="A46" s="66" t="s">
        <v>15</v>
      </c>
      <c r="B46" s="66" t="s">
        <v>15</v>
      </c>
      <c r="C46" s="95" t="s">
        <v>80</v>
      </c>
      <c r="D46" s="39">
        <v>7</v>
      </c>
      <c r="E46" s="12">
        <v>7.5000000000000002E-4</v>
      </c>
      <c r="F46" s="12">
        <v>6.0599999999999998E-4</v>
      </c>
      <c r="G46" s="13">
        <f t="shared" si="0"/>
        <v>1.4400000000000003E-4</v>
      </c>
    </row>
    <row r="47" spans="1:7" ht="24.95" customHeight="1" x14ac:dyDescent="0.25">
      <c r="A47" s="46" t="s">
        <v>162</v>
      </c>
      <c r="B47" s="46" t="s">
        <v>162</v>
      </c>
      <c r="C47" s="20" t="s">
        <v>25</v>
      </c>
      <c r="D47" s="39">
        <v>7</v>
      </c>
      <c r="E47" s="12">
        <v>1.4890000000000001E-3</v>
      </c>
      <c r="F47" s="12">
        <v>8.6000000000000003E-5</v>
      </c>
      <c r="G47" s="13">
        <f t="shared" si="0"/>
        <v>1.4030000000000002E-3</v>
      </c>
    </row>
    <row r="48" spans="1:7" ht="24.95" customHeight="1" x14ac:dyDescent="0.25">
      <c r="A48" s="46" t="s">
        <v>14</v>
      </c>
      <c r="B48" s="46" t="s">
        <v>14</v>
      </c>
      <c r="C48" s="27" t="s">
        <v>26</v>
      </c>
      <c r="D48" s="39">
        <v>4</v>
      </c>
      <c r="E48" s="12">
        <v>0.145596</v>
      </c>
      <c r="F48" s="12">
        <v>0.14763699999999999</v>
      </c>
      <c r="G48" s="13">
        <f t="shared" si="0"/>
        <v>-2.0409999999999873E-3</v>
      </c>
    </row>
    <row r="49" spans="1:7" ht="24.95" customHeight="1" x14ac:dyDescent="0.25">
      <c r="A49" s="46" t="s">
        <v>14</v>
      </c>
      <c r="B49" s="46" t="s">
        <v>14</v>
      </c>
      <c r="C49" s="27" t="s">
        <v>26</v>
      </c>
      <c r="D49" s="39">
        <v>5</v>
      </c>
      <c r="E49" s="12">
        <v>0.14594599999999999</v>
      </c>
      <c r="F49" s="12">
        <v>0.14821000000000001</v>
      </c>
      <c r="G49" s="13">
        <f t="shared" si="0"/>
        <v>-2.264000000000016E-3</v>
      </c>
    </row>
    <row r="50" spans="1:7" ht="24.95" customHeight="1" x14ac:dyDescent="0.25">
      <c r="A50" s="64" t="s">
        <v>61</v>
      </c>
      <c r="B50" s="64" t="s">
        <v>61</v>
      </c>
      <c r="C50" s="20" t="s">
        <v>116</v>
      </c>
      <c r="D50" s="40">
        <v>6</v>
      </c>
      <c r="E50" s="12">
        <v>7.0000000000000001E-3</v>
      </c>
      <c r="F50" s="12">
        <v>3.986E-3</v>
      </c>
      <c r="G50" s="13">
        <f t="shared" si="0"/>
        <v>3.0140000000000002E-3</v>
      </c>
    </row>
    <row r="51" spans="1:7" ht="24.95" customHeight="1" x14ac:dyDescent="0.25">
      <c r="A51" s="66" t="s">
        <v>15</v>
      </c>
      <c r="B51" s="66" t="s">
        <v>15</v>
      </c>
      <c r="C51" s="20" t="s">
        <v>28</v>
      </c>
      <c r="D51" s="40">
        <v>6</v>
      </c>
      <c r="E51" s="12">
        <v>5.0000000000000001E-3</v>
      </c>
      <c r="F51" s="12">
        <v>2.4290000000000002E-3</v>
      </c>
      <c r="G51" s="13">
        <f t="shared" si="0"/>
        <v>2.5709999999999999E-3</v>
      </c>
    </row>
    <row r="52" spans="1:7" ht="24.95" customHeight="1" x14ac:dyDescent="0.25">
      <c r="A52" s="64" t="s">
        <v>61</v>
      </c>
      <c r="B52" s="64" t="s">
        <v>61</v>
      </c>
      <c r="C52" s="28" t="s">
        <v>77</v>
      </c>
      <c r="D52" s="40">
        <v>5</v>
      </c>
      <c r="E52" s="12">
        <v>1.4E-2</v>
      </c>
      <c r="F52" s="12">
        <v>1.9608E-2</v>
      </c>
      <c r="G52" s="13">
        <f t="shared" si="0"/>
        <v>-5.6080000000000001E-3</v>
      </c>
    </row>
    <row r="53" spans="1:7" ht="24.95" customHeight="1" x14ac:dyDescent="0.25">
      <c r="A53" s="66" t="s">
        <v>15</v>
      </c>
      <c r="B53" s="66" t="s">
        <v>15</v>
      </c>
      <c r="C53" s="27" t="s">
        <v>29</v>
      </c>
      <c r="D53" s="39">
        <v>4</v>
      </c>
      <c r="E53" s="12">
        <v>0.132657</v>
      </c>
      <c r="F53" s="12">
        <v>0.141398</v>
      </c>
      <c r="G53" s="13">
        <f t="shared" si="0"/>
        <v>-8.7409999999999988E-3</v>
      </c>
    </row>
    <row r="54" spans="1:7" ht="24.95" customHeight="1" x14ac:dyDescent="0.25">
      <c r="A54" s="66" t="s">
        <v>15</v>
      </c>
      <c r="B54" s="66" t="s">
        <v>15</v>
      </c>
      <c r="C54" s="27" t="s">
        <v>29</v>
      </c>
      <c r="D54" s="39">
        <v>6</v>
      </c>
      <c r="E54" s="12">
        <v>1.3491E-2</v>
      </c>
      <c r="F54" s="12">
        <v>1.5709999999999998E-2</v>
      </c>
      <c r="G54" s="13">
        <f t="shared" si="0"/>
        <v>-2.2189999999999988E-3</v>
      </c>
    </row>
    <row r="55" spans="1:7" ht="24.95" customHeight="1" x14ac:dyDescent="0.25">
      <c r="A55" s="66" t="s">
        <v>15</v>
      </c>
      <c r="B55" s="66" t="s">
        <v>15</v>
      </c>
      <c r="C55" s="20" t="s">
        <v>30</v>
      </c>
      <c r="D55" s="40">
        <v>6</v>
      </c>
      <c r="E55" s="12">
        <v>2.5999999999999999E-3</v>
      </c>
      <c r="F55" s="12">
        <v>4.9200000000000003E-4</v>
      </c>
      <c r="G55" s="13">
        <f t="shared" si="0"/>
        <v>2.1079999999999996E-3</v>
      </c>
    </row>
    <row r="56" spans="1:7" ht="24.95" customHeight="1" x14ac:dyDescent="0.25">
      <c r="A56" s="46" t="s">
        <v>14</v>
      </c>
      <c r="B56" s="46" t="s">
        <v>14</v>
      </c>
      <c r="C56" s="15" t="s">
        <v>31</v>
      </c>
      <c r="D56" s="40">
        <v>7</v>
      </c>
      <c r="E56" s="12">
        <v>4.75E-4</v>
      </c>
      <c r="F56" s="12">
        <v>3.9100000000000002E-4</v>
      </c>
      <c r="G56" s="13">
        <f>E56-F56</f>
        <v>8.3999999999999982E-5</v>
      </c>
    </row>
    <row r="57" spans="1:7" ht="24.95" customHeight="1" x14ac:dyDescent="0.25">
      <c r="A57" s="66" t="s">
        <v>15</v>
      </c>
      <c r="B57" s="66" t="s">
        <v>15</v>
      </c>
      <c r="C57" s="20" t="s">
        <v>33</v>
      </c>
      <c r="D57" s="39">
        <v>7</v>
      </c>
      <c r="E57" s="12">
        <v>8.0000000000000004E-4</v>
      </c>
      <c r="F57" s="12">
        <v>1.9999999999999999E-6</v>
      </c>
      <c r="G57" s="13">
        <f t="shared" si="0"/>
        <v>7.9799999999999999E-4</v>
      </c>
    </row>
    <row r="58" spans="1:7" ht="24.95" customHeight="1" x14ac:dyDescent="0.25">
      <c r="A58" s="46" t="s">
        <v>162</v>
      </c>
      <c r="B58" s="46" t="s">
        <v>162</v>
      </c>
      <c r="C58" s="20" t="s">
        <v>34</v>
      </c>
      <c r="D58" s="40">
        <v>5</v>
      </c>
      <c r="E58" s="12">
        <v>9.3710000000000009E-3</v>
      </c>
      <c r="F58" s="12">
        <v>1.103E-2</v>
      </c>
      <c r="G58" s="13">
        <f t="shared" si="0"/>
        <v>-1.658999999999999E-3</v>
      </c>
    </row>
    <row r="59" spans="1:7" ht="24.95" customHeight="1" x14ac:dyDescent="0.25">
      <c r="A59" s="84" t="s">
        <v>60</v>
      </c>
      <c r="B59" s="84" t="s">
        <v>60</v>
      </c>
      <c r="C59" s="20" t="s">
        <v>35</v>
      </c>
      <c r="D59" s="40">
        <v>7</v>
      </c>
      <c r="E59" s="12">
        <v>1.2179999999999999E-3</v>
      </c>
      <c r="F59" s="12">
        <v>8.8000000000000003E-4</v>
      </c>
      <c r="G59" s="13">
        <f t="shared" si="0"/>
        <v>3.3799999999999987E-4</v>
      </c>
    </row>
    <row r="60" spans="1:7" ht="24.95" customHeight="1" x14ac:dyDescent="0.25">
      <c r="A60" s="84" t="s">
        <v>60</v>
      </c>
      <c r="B60" s="84" t="s">
        <v>60</v>
      </c>
      <c r="C60" s="20" t="s">
        <v>35</v>
      </c>
      <c r="D60" s="39">
        <v>6</v>
      </c>
      <c r="E60" s="12">
        <v>1.1789999999999999E-3</v>
      </c>
      <c r="F60" s="12">
        <v>1E-3</v>
      </c>
      <c r="G60" s="13">
        <f t="shared" si="0"/>
        <v>1.7899999999999991E-4</v>
      </c>
    </row>
    <row r="61" spans="1:7" ht="24.95" customHeight="1" x14ac:dyDescent="0.25">
      <c r="A61" s="66" t="s">
        <v>15</v>
      </c>
      <c r="B61" s="66" t="s">
        <v>15</v>
      </c>
      <c r="C61" s="20" t="s">
        <v>36</v>
      </c>
      <c r="D61" s="40">
        <v>6</v>
      </c>
      <c r="E61" s="12">
        <v>1.5E-3</v>
      </c>
      <c r="F61" s="12">
        <v>0</v>
      </c>
      <c r="G61" s="13">
        <f t="shared" si="0"/>
        <v>1.5E-3</v>
      </c>
    </row>
    <row r="62" spans="1:7" ht="24.95" customHeight="1" x14ac:dyDescent="0.25">
      <c r="A62" s="46" t="s">
        <v>162</v>
      </c>
      <c r="B62" s="46" t="s">
        <v>162</v>
      </c>
      <c r="C62" s="20" t="s">
        <v>37</v>
      </c>
      <c r="D62" s="40">
        <v>6</v>
      </c>
      <c r="E62" s="12">
        <v>1.58E-3</v>
      </c>
      <c r="F62" s="12">
        <v>2.6289999999999998E-3</v>
      </c>
      <c r="G62" s="13">
        <f t="shared" si="0"/>
        <v>-1.0489999999999998E-3</v>
      </c>
    </row>
    <row r="63" spans="1:7" ht="24.95" customHeight="1" x14ac:dyDescent="0.25">
      <c r="A63" s="46" t="s">
        <v>14</v>
      </c>
      <c r="B63" s="46" t="s">
        <v>14</v>
      </c>
      <c r="C63" s="20" t="s">
        <v>173</v>
      </c>
      <c r="D63" s="39">
        <v>7</v>
      </c>
      <c r="E63" s="12">
        <v>9.6699999999999998E-4</v>
      </c>
      <c r="F63" s="12">
        <v>5.7700000000000004E-4</v>
      </c>
      <c r="G63" s="13">
        <f>E63-F63</f>
        <v>3.8999999999999994E-4</v>
      </c>
    </row>
    <row r="64" spans="1:7" ht="24.95" customHeight="1" x14ac:dyDescent="0.25">
      <c r="A64" s="46" t="s">
        <v>162</v>
      </c>
      <c r="B64" s="46" t="s">
        <v>162</v>
      </c>
      <c r="C64" s="20" t="s">
        <v>39</v>
      </c>
      <c r="D64" s="40">
        <v>5</v>
      </c>
      <c r="E64" s="12">
        <v>2.4899000000000001E-2</v>
      </c>
      <c r="F64" s="12">
        <v>2.4750000000000001E-2</v>
      </c>
      <c r="G64" s="13">
        <f>E64-F64</f>
        <v>1.4899999999999983E-4</v>
      </c>
    </row>
    <row r="65" spans="1:7" ht="24.95" customHeight="1" x14ac:dyDescent="0.25">
      <c r="A65" s="46" t="s">
        <v>162</v>
      </c>
      <c r="B65" s="46" t="s">
        <v>162</v>
      </c>
      <c r="C65" s="20" t="s">
        <v>39</v>
      </c>
      <c r="D65" s="40">
        <v>6</v>
      </c>
      <c r="E65" s="12">
        <v>2.4725E-2</v>
      </c>
      <c r="F65" s="12">
        <v>1.1299999999999999E-2</v>
      </c>
      <c r="G65" s="13">
        <f>E65-F65</f>
        <v>1.3425000000000001E-2</v>
      </c>
    </row>
    <row r="66" spans="1:7" ht="24.95" customHeight="1" x14ac:dyDescent="0.25">
      <c r="A66" s="46" t="s">
        <v>14</v>
      </c>
      <c r="B66" s="46" t="s">
        <v>14</v>
      </c>
      <c r="C66" s="20" t="s">
        <v>40</v>
      </c>
      <c r="D66" s="39">
        <v>4</v>
      </c>
      <c r="E66" s="12">
        <v>0.15213599999999999</v>
      </c>
      <c r="F66" s="12">
        <v>0.21299399999999999</v>
      </c>
      <c r="G66" s="13">
        <f t="shared" ref="G66:G99" si="1">E66-F66</f>
        <v>-6.0857999999999995E-2</v>
      </c>
    </row>
    <row r="67" spans="1:7" ht="24.95" customHeight="1" x14ac:dyDescent="0.25">
      <c r="A67" s="46" t="s">
        <v>14</v>
      </c>
      <c r="B67" s="46" t="s">
        <v>14</v>
      </c>
      <c r="C67" s="20" t="s">
        <v>41</v>
      </c>
      <c r="D67" s="40">
        <v>6</v>
      </c>
      <c r="E67" s="12">
        <v>2E-3</v>
      </c>
      <c r="F67" s="12">
        <v>1.9380000000000001E-3</v>
      </c>
      <c r="G67" s="13">
        <f t="shared" si="1"/>
        <v>6.1999999999999989E-5</v>
      </c>
    </row>
    <row r="68" spans="1:7" ht="24.95" customHeight="1" x14ac:dyDescent="0.25">
      <c r="A68" s="66" t="s">
        <v>15</v>
      </c>
      <c r="B68" s="66" t="s">
        <v>15</v>
      </c>
      <c r="C68" s="20" t="s">
        <v>68</v>
      </c>
      <c r="D68" s="39">
        <v>7</v>
      </c>
      <c r="E68" s="12">
        <v>5.9999999999999995E-4</v>
      </c>
      <c r="F68" s="12">
        <v>6.6E-4</v>
      </c>
      <c r="G68" s="13">
        <f t="shared" si="1"/>
        <v>-6.0000000000000049E-5</v>
      </c>
    </row>
    <row r="69" spans="1:7" ht="24.95" customHeight="1" x14ac:dyDescent="0.25">
      <c r="A69" s="66" t="s">
        <v>42</v>
      </c>
      <c r="B69" s="66" t="s">
        <v>42</v>
      </c>
      <c r="C69" s="20" t="s">
        <v>105</v>
      </c>
      <c r="D69" s="40">
        <v>6</v>
      </c>
      <c r="E69" s="12">
        <v>1E-3</v>
      </c>
      <c r="F69" s="12">
        <v>0</v>
      </c>
      <c r="G69" s="13">
        <f t="shared" si="1"/>
        <v>1E-3</v>
      </c>
    </row>
    <row r="70" spans="1:7" ht="24.95" customHeight="1" x14ac:dyDescent="0.25">
      <c r="A70" s="46" t="s">
        <v>14</v>
      </c>
      <c r="B70" s="46" t="s">
        <v>14</v>
      </c>
      <c r="C70" s="20" t="s">
        <v>43</v>
      </c>
      <c r="D70" s="40">
        <v>6</v>
      </c>
      <c r="E70" s="12">
        <v>9.0399999999999994E-3</v>
      </c>
      <c r="F70" s="12">
        <v>7.5859999999999999E-3</v>
      </c>
      <c r="G70" s="13">
        <f t="shared" si="1"/>
        <v>1.4539999999999996E-3</v>
      </c>
    </row>
    <row r="71" spans="1:7" ht="24.95" customHeight="1" x14ac:dyDescent="0.25">
      <c r="A71" s="84" t="s">
        <v>60</v>
      </c>
      <c r="B71" s="84" t="s">
        <v>60</v>
      </c>
      <c r="C71" s="20" t="s">
        <v>44</v>
      </c>
      <c r="D71" s="40">
        <v>5</v>
      </c>
      <c r="E71" s="12">
        <v>1.319E-2</v>
      </c>
      <c r="F71" s="12">
        <v>1.4638E-2</v>
      </c>
      <c r="G71" s="13">
        <f t="shared" si="1"/>
        <v>-1.4479999999999996E-3</v>
      </c>
    </row>
    <row r="72" spans="1:7" ht="24.95" customHeight="1" x14ac:dyDescent="0.25">
      <c r="A72" s="46" t="s">
        <v>14</v>
      </c>
      <c r="B72" s="46" t="s">
        <v>14</v>
      </c>
      <c r="C72" s="20" t="s">
        <v>45</v>
      </c>
      <c r="D72" s="40">
        <v>7</v>
      </c>
      <c r="E72" s="12">
        <v>4.4999999999999999E-4</v>
      </c>
      <c r="F72" s="12">
        <v>7.6499999999999995E-4</v>
      </c>
      <c r="G72" s="13">
        <f t="shared" si="1"/>
        <v>-3.1499999999999996E-4</v>
      </c>
    </row>
    <row r="73" spans="1:7" ht="24.95" customHeight="1" x14ac:dyDescent="0.25">
      <c r="A73" s="46" t="s">
        <v>162</v>
      </c>
      <c r="B73" s="46" t="s">
        <v>162</v>
      </c>
      <c r="C73" s="20" t="s">
        <v>46</v>
      </c>
      <c r="D73" s="40">
        <v>6</v>
      </c>
      <c r="E73" s="12">
        <v>2.9139999999999999E-3</v>
      </c>
      <c r="F73" s="12">
        <v>3.1619999999999999E-3</v>
      </c>
      <c r="G73" s="13">
        <f t="shared" si="1"/>
        <v>-2.4799999999999996E-4</v>
      </c>
    </row>
    <row r="74" spans="1:7" ht="24.95" customHeight="1" x14ac:dyDescent="0.25">
      <c r="A74" s="46" t="s">
        <v>62</v>
      </c>
      <c r="B74" s="84" t="s">
        <v>60</v>
      </c>
      <c r="C74" s="20" t="s">
        <v>47</v>
      </c>
      <c r="D74" s="40">
        <v>5</v>
      </c>
      <c r="E74" s="12">
        <v>4.4999999999999998E-2</v>
      </c>
      <c r="F74" s="12">
        <v>0</v>
      </c>
      <c r="G74" s="13">
        <f>E74-F74</f>
        <v>4.4999999999999998E-2</v>
      </c>
    </row>
    <row r="75" spans="1:7" ht="24.95" customHeight="1" x14ac:dyDescent="0.25">
      <c r="A75" s="46" t="s">
        <v>62</v>
      </c>
      <c r="B75" s="84" t="s">
        <v>60</v>
      </c>
      <c r="C75" s="20" t="s">
        <v>48</v>
      </c>
      <c r="D75" s="40">
        <v>5</v>
      </c>
      <c r="E75" s="12">
        <v>0.03</v>
      </c>
      <c r="F75" s="12">
        <v>3.2103E-2</v>
      </c>
      <c r="G75" s="13">
        <f t="shared" si="1"/>
        <v>-2.1030000000000007E-3</v>
      </c>
    </row>
    <row r="76" spans="1:7" ht="24.95" customHeight="1" x14ac:dyDescent="0.25">
      <c r="A76" s="46" t="s">
        <v>27</v>
      </c>
      <c r="B76" s="46" t="s">
        <v>27</v>
      </c>
      <c r="C76" s="20" t="s">
        <v>146</v>
      </c>
      <c r="D76" s="39">
        <v>4</v>
      </c>
      <c r="E76" s="12">
        <v>0.1</v>
      </c>
      <c r="F76" s="12">
        <v>8.5532999999999998E-2</v>
      </c>
      <c r="G76" s="13">
        <f t="shared" si="1"/>
        <v>1.4467000000000008E-2</v>
      </c>
    </row>
    <row r="77" spans="1:7" ht="24.95" customHeight="1" x14ac:dyDescent="0.25">
      <c r="A77" s="64" t="s">
        <v>61</v>
      </c>
      <c r="B77" s="64" t="s">
        <v>61</v>
      </c>
      <c r="C77" s="20" t="s">
        <v>49</v>
      </c>
      <c r="D77" s="39">
        <v>6</v>
      </c>
      <c r="E77" s="12">
        <v>2.2349999999999998E-2</v>
      </c>
      <c r="F77" s="12">
        <v>0.103045</v>
      </c>
      <c r="G77" s="13">
        <f t="shared" si="1"/>
        <v>-8.0695000000000003E-2</v>
      </c>
    </row>
    <row r="78" spans="1:7" ht="24.95" customHeight="1" x14ac:dyDescent="0.25">
      <c r="A78" s="46" t="s">
        <v>14</v>
      </c>
      <c r="B78" s="46" t="s">
        <v>14</v>
      </c>
      <c r="C78" s="20" t="s">
        <v>50</v>
      </c>
      <c r="D78" s="40">
        <v>4</v>
      </c>
      <c r="E78" s="12">
        <v>0.25296000000000002</v>
      </c>
      <c r="F78" s="12">
        <v>7.0638999999999993E-2</v>
      </c>
      <c r="G78" s="13">
        <f t="shared" si="1"/>
        <v>0.18232100000000001</v>
      </c>
    </row>
    <row r="79" spans="1:7" ht="24.95" customHeight="1" x14ac:dyDescent="0.25">
      <c r="A79" s="46" t="s">
        <v>14</v>
      </c>
      <c r="B79" s="46" t="s">
        <v>14</v>
      </c>
      <c r="C79" s="20" t="s">
        <v>143</v>
      </c>
      <c r="D79" s="40">
        <v>6</v>
      </c>
      <c r="E79" s="12">
        <v>5.1999999999999998E-3</v>
      </c>
      <c r="F79" s="12">
        <v>3.7239999999999999E-3</v>
      </c>
      <c r="G79" s="13">
        <f t="shared" si="1"/>
        <v>1.4759999999999999E-3</v>
      </c>
    </row>
    <row r="80" spans="1:7" ht="24.95" customHeight="1" x14ac:dyDescent="0.25">
      <c r="A80" s="46" t="s">
        <v>14</v>
      </c>
      <c r="B80" s="46" t="s">
        <v>14</v>
      </c>
      <c r="C80" s="20" t="s">
        <v>52</v>
      </c>
      <c r="D80" s="40">
        <v>5</v>
      </c>
      <c r="E80" s="12">
        <v>1.54E-2</v>
      </c>
      <c r="F80" s="12">
        <v>1.0128E-2</v>
      </c>
      <c r="G80" s="13">
        <f t="shared" si="1"/>
        <v>5.2720000000000006E-3</v>
      </c>
    </row>
    <row r="81" spans="1:7" ht="24.95" customHeight="1" x14ac:dyDescent="0.25">
      <c r="A81" s="46" t="s">
        <v>162</v>
      </c>
      <c r="B81" s="46" t="s">
        <v>162</v>
      </c>
      <c r="C81" s="20" t="s">
        <v>53</v>
      </c>
      <c r="D81" s="39">
        <v>4</v>
      </c>
      <c r="E81" s="12">
        <v>0.18650600000000001</v>
      </c>
      <c r="F81" s="12">
        <v>0.24354000000000001</v>
      </c>
      <c r="G81" s="13">
        <f t="shared" si="1"/>
        <v>-5.7034000000000001E-2</v>
      </c>
    </row>
    <row r="82" spans="1:7" ht="24.95" customHeight="1" x14ac:dyDescent="0.25">
      <c r="A82" s="46" t="s">
        <v>14</v>
      </c>
      <c r="B82" s="46" t="s">
        <v>14</v>
      </c>
      <c r="C82" s="20" t="s">
        <v>53</v>
      </c>
      <c r="D82" s="39">
        <v>6</v>
      </c>
      <c r="E82" s="12">
        <v>0.13109999999999999</v>
      </c>
      <c r="F82" s="12">
        <v>1.498E-2</v>
      </c>
      <c r="G82" s="13">
        <f t="shared" si="1"/>
        <v>0.11612</v>
      </c>
    </row>
    <row r="83" spans="1:7" ht="24.95" customHeight="1" x14ac:dyDescent="0.25">
      <c r="A83" s="46" t="s">
        <v>162</v>
      </c>
      <c r="B83" s="46" t="s">
        <v>162</v>
      </c>
      <c r="C83" s="20" t="s">
        <v>54</v>
      </c>
      <c r="D83" s="40">
        <v>6</v>
      </c>
      <c r="E83" s="12">
        <v>2E-3</v>
      </c>
      <c r="F83" s="12">
        <v>2.0639999999999999E-3</v>
      </c>
      <c r="G83" s="13">
        <f t="shared" si="1"/>
        <v>-6.3999999999999821E-5</v>
      </c>
    </row>
    <row r="84" spans="1:7" ht="24.95" customHeight="1" x14ac:dyDescent="0.25">
      <c r="A84" s="46" t="s">
        <v>14</v>
      </c>
      <c r="B84" s="46" t="s">
        <v>14</v>
      </c>
      <c r="C84" s="20" t="s">
        <v>55</v>
      </c>
      <c r="D84" s="47">
        <v>6</v>
      </c>
      <c r="E84" s="12">
        <v>2E-3</v>
      </c>
      <c r="F84" s="12">
        <v>5.0000000000000001E-4</v>
      </c>
      <c r="G84" s="13">
        <f t="shared" si="1"/>
        <v>1.5E-3</v>
      </c>
    </row>
    <row r="85" spans="1:7" ht="24.95" customHeight="1" x14ac:dyDescent="0.25">
      <c r="A85" s="46" t="s">
        <v>14</v>
      </c>
      <c r="B85" s="46" t="s">
        <v>14</v>
      </c>
      <c r="C85" s="20" t="s">
        <v>56</v>
      </c>
      <c r="D85" s="39">
        <v>7</v>
      </c>
      <c r="E85" s="12">
        <v>3.6600000000000001E-4</v>
      </c>
      <c r="F85" s="12">
        <v>8.3999999999999995E-5</v>
      </c>
      <c r="G85" s="13">
        <f t="shared" si="1"/>
        <v>2.8200000000000002E-4</v>
      </c>
    </row>
    <row r="86" spans="1:7" ht="24.95" customHeight="1" x14ac:dyDescent="0.25">
      <c r="A86" s="46" t="s">
        <v>14</v>
      </c>
      <c r="B86" s="46" t="s">
        <v>14</v>
      </c>
      <c r="C86" s="20" t="s">
        <v>57</v>
      </c>
      <c r="D86" s="40">
        <v>6</v>
      </c>
      <c r="E86" s="12">
        <v>6.0000000000000001E-3</v>
      </c>
      <c r="F86" s="12">
        <v>2.6549999999999998E-3</v>
      </c>
      <c r="G86" s="13">
        <f t="shared" si="1"/>
        <v>3.3450000000000003E-3</v>
      </c>
    </row>
    <row r="87" spans="1:7" ht="24.95" customHeight="1" x14ac:dyDescent="0.25">
      <c r="A87" s="46" t="s">
        <v>14</v>
      </c>
      <c r="B87" s="46" t="s">
        <v>14</v>
      </c>
      <c r="C87" s="20" t="s">
        <v>58</v>
      </c>
      <c r="D87" s="40">
        <v>5</v>
      </c>
      <c r="E87" s="12">
        <v>9.0354000000000004E-2</v>
      </c>
      <c r="F87" s="12">
        <v>7.2919999999999999E-2</v>
      </c>
      <c r="G87" s="13">
        <f t="shared" si="1"/>
        <v>1.7434000000000005E-2</v>
      </c>
    </row>
    <row r="88" spans="1:7" ht="24.95" customHeight="1" x14ac:dyDescent="0.25">
      <c r="A88" s="64" t="s">
        <v>61</v>
      </c>
      <c r="B88" s="64" t="s">
        <v>61</v>
      </c>
      <c r="C88" s="92" t="s">
        <v>93</v>
      </c>
      <c r="D88" s="40">
        <v>6</v>
      </c>
      <c r="E88" s="81">
        <v>2E-3</v>
      </c>
      <c r="F88" s="81">
        <v>0</v>
      </c>
      <c r="G88" s="89">
        <f t="shared" si="1"/>
        <v>2E-3</v>
      </c>
    </row>
    <row r="89" spans="1:7" ht="24.95" customHeight="1" x14ac:dyDescent="0.25">
      <c r="A89" s="64" t="s">
        <v>61</v>
      </c>
      <c r="B89" s="64" t="s">
        <v>61</v>
      </c>
      <c r="C89" s="92" t="s">
        <v>63</v>
      </c>
      <c r="D89" s="40">
        <v>6</v>
      </c>
      <c r="E89" s="81">
        <v>4.0000000000000001E-3</v>
      </c>
      <c r="F89" s="81">
        <v>4.0200000000000001E-3</v>
      </c>
      <c r="G89" s="89">
        <f t="shared" si="1"/>
        <v>-2.0000000000000052E-5</v>
      </c>
    </row>
    <row r="90" spans="1:7" ht="24.95" customHeight="1" x14ac:dyDescent="0.25">
      <c r="A90" s="64" t="s">
        <v>61</v>
      </c>
      <c r="B90" s="64" t="s">
        <v>61</v>
      </c>
      <c r="C90" s="98" t="s">
        <v>64</v>
      </c>
      <c r="D90" s="40">
        <v>6</v>
      </c>
      <c r="E90" s="81">
        <v>9.4999999999999998E-3</v>
      </c>
      <c r="F90" s="81">
        <v>0</v>
      </c>
      <c r="G90" s="89">
        <f t="shared" si="1"/>
        <v>9.4999999999999998E-3</v>
      </c>
    </row>
    <row r="91" spans="1:7" ht="24.95" customHeight="1" x14ac:dyDescent="0.25">
      <c r="A91" s="64" t="s">
        <v>61</v>
      </c>
      <c r="B91" s="64" t="s">
        <v>61</v>
      </c>
      <c r="C91" s="98" t="s">
        <v>65</v>
      </c>
      <c r="D91" s="39">
        <v>7</v>
      </c>
      <c r="E91" s="81">
        <v>5.9999999999999995E-4</v>
      </c>
      <c r="F91" s="81">
        <v>4.4799999999999999E-4</v>
      </c>
      <c r="G91" s="89">
        <f t="shared" si="1"/>
        <v>1.5199999999999995E-4</v>
      </c>
    </row>
    <row r="92" spans="1:7" ht="24.95" customHeight="1" x14ac:dyDescent="0.25">
      <c r="A92" s="84" t="s">
        <v>60</v>
      </c>
      <c r="B92" s="84" t="s">
        <v>60</v>
      </c>
      <c r="C92" s="99" t="s">
        <v>66</v>
      </c>
      <c r="D92" s="40">
        <v>5</v>
      </c>
      <c r="E92" s="81">
        <v>0.02</v>
      </c>
      <c r="F92" s="81">
        <v>7.8009999999999998E-3</v>
      </c>
      <c r="G92" s="89">
        <f t="shared" si="1"/>
        <v>1.2199000000000002E-2</v>
      </c>
    </row>
    <row r="93" spans="1:7" ht="24.95" customHeight="1" x14ac:dyDescent="0.25">
      <c r="A93" s="66" t="s">
        <v>15</v>
      </c>
      <c r="B93" s="66" t="s">
        <v>15</v>
      </c>
      <c r="C93" s="93" t="s">
        <v>92</v>
      </c>
      <c r="D93" s="40">
        <v>7</v>
      </c>
      <c r="E93" s="81">
        <v>8.4699999999999999E-4</v>
      </c>
      <c r="F93" s="81">
        <v>7.4700000000000005E-4</v>
      </c>
      <c r="G93" s="89">
        <f t="shared" si="1"/>
        <v>9.9999999999999937E-5</v>
      </c>
    </row>
    <row r="94" spans="1:7" ht="24.95" customHeight="1" x14ac:dyDescent="0.25">
      <c r="A94" s="66" t="s">
        <v>15</v>
      </c>
      <c r="B94" s="66" t="s">
        <v>15</v>
      </c>
      <c r="C94" s="93" t="s">
        <v>69</v>
      </c>
      <c r="D94" s="40">
        <v>7</v>
      </c>
      <c r="E94" s="81">
        <v>7.9799999999999999E-4</v>
      </c>
      <c r="F94" s="81">
        <v>0</v>
      </c>
      <c r="G94" s="89">
        <f t="shared" si="1"/>
        <v>7.9799999999999999E-4</v>
      </c>
    </row>
    <row r="95" spans="1:7" ht="24.95" customHeight="1" x14ac:dyDescent="0.25">
      <c r="A95" s="66" t="s">
        <v>15</v>
      </c>
      <c r="B95" s="66" t="s">
        <v>15</v>
      </c>
      <c r="C95" s="92" t="s">
        <v>70</v>
      </c>
      <c r="D95" s="40">
        <v>7</v>
      </c>
      <c r="E95" s="81">
        <v>1.97E-3</v>
      </c>
      <c r="F95" s="81">
        <v>1.9040000000000001E-3</v>
      </c>
      <c r="G95" s="89">
        <f t="shared" si="1"/>
        <v>6.599999999999987E-5</v>
      </c>
    </row>
    <row r="96" spans="1:7" ht="24.95" customHeight="1" x14ac:dyDescent="0.25">
      <c r="A96" s="64" t="s">
        <v>61</v>
      </c>
      <c r="B96" s="64" t="s">
        <v>61</v>
      </c>
      <c r="C96" s="92" t="s">
        <v>71</v>
      </c>
      <c r="D96" s="40">
        <v>7</v>
      </c>
      <c r="E96" s="81">
        <v>1E-3</v>
      </c>
      <c r="F96" s="81">
        <v>1.05E-4</v>
      </c>
      <c r="G96" s="89">
        <f t="shared" si="1"/>
        <v>8.9499999999999996E-4</v>
      </c>
    </row>
    <row r="97" spans="1:7" ht="24.95" customHeight="1" x14ac:dyDescent="0.25">
      <c r="A97" s="66" t="s">
        <v>15</v>
      </c>
      <c r="B97" s="66" t="s">
        <v>15</v>
      </c>
      <c r="C97" s="24" t="s">
        <v>72</v>
      </c>
      <c r="D97" s="40">
        <v>7</v>
      </c>
      <c r="E97" s="81">
        <v>1.024E-3</v>
      </c>
      <c r="F97" s="81">
        <v>0</v>
      </c>
      <c r="G97" s="89">
        <f t="shared" si="1"/>
        <v>1.024E-3</v>
      </c>
    </row>
    <row r="98" spans="1:7" ht="24.95" customHeight="1" x14ac:dyDescent="0.25">
      <c r="A98" s="46" t="s">
        <v>14</v>
      </c>
      <c r="B98" s="46" t="s">
        <v>14</v>
      </c>
      <c r="C98" s="92" t="s">
        <v>73</v>
      </c>
      <c r="D98" s="39">
        <v>7</v>
      </c>
      <c r="E98" s="81">
        <v>7.4399999999999998E-4</v>
      </c>
      <c r="F98" s="81">
        <v>7.9199999999999995E-4</v>
      </c>
      <c r="G98" s="89">
        <f t="shared" si="1"/>
        <v>-4.7999999999999974E-5</v>
      </c>
    </row>
    <row r="99" spans="1:7" ht="24.95" customHeight="1" x14ac:dyDescent="0.25">
      <c r="A99" s="46" t="s">
        <v>14</v>
      </c>
      <c r="B99" s="46" t="s">
        <v>14</v>
      </c>
      <c r="C99" s="99" t="s">
        <v>144</v>
      </c>
      <c r="D99" s="39">
        <v>7</v>
      </c>
      <c r="E99" s="81">
        <v>6.9999999999999999E-4</v>
      </c>
      <c r="F99" s="81">
        <v>3.7199999999999999E-4</v>
      </c>
      <c r="G99" s="89">
        <f t="shared" si="1"/>
        <v>3.28E-4</v>
      </c>
    </row>
    <row r="100" spans="1:7" ht="24.95" customHeight="1" x14ac:dyDescent="0.25">
      <c r="A100" s="46" t="s">
        <v>15</v>
      </c>
      <c r="B100" s="46" t="s">
        <v>15</v>
      </c>
      <c r="C100" s="99" t="s">
        <v>75</v>
      </c>
      <c r="D100" s="39">
        <v>7</v>
      </c>
      <c r="E100" s="81">
        <v>4.0000000000000002E-4</v>
      </c>
      <c r="F100" s="81">
        <v>2.9599999999999998E-4</v>
      </c>
      <c r="G100" s="89">
        <f>E100-F100</f>
        <v>1.0400000000000003E-4</v>
      </c>
    </row>
    <row r="101" spans="1:7" ht="24.95" customHeight="1" x14ac:dyDescent="0.25">
      <c r="A101" s="46" t="s">
        <v>162</v>
      </c>
      <c r="B101" s="46" t="s">
        <v>162</v>
      </c>
      <c r="C101" s="92" t="s">
        <v>76</v>
      </c>
      <c r="D101" s="40">
        <v>6</v>
      </c>
      <c r="E101" s="100">
        <v>3.6879999999999999E-3</v>
      </c>
      <c r="F101" s="100">
        <v>3.6879999999999999E-3</v>
      </c>
      <c r="G101" s="89">
        <f>E101-F101</f>
        <v>0</v>
      </c>
    </row>
    <row r="102" spans="1:7" ht="24.95" customHeight="1" x14ac:dyDescent="0.2">
      <c r="A102" s="46" t="s">
        <v>162</v>
      </c>
      <c r="B102" s="46" t="s">
        <v>162</v>
      </c>
      <c r="C102" s="101" t="s">
        <v>82</v>
      </c>
      <c r="D102" s="47">
        <v>5</v>
      </c>
      <c r="E102" s="81">
        <v>0.01</v>
      </c>
      <c r="F102" s="81">
        <v>5.9420000000000002E-3</v>
      </c>
      <c r="G102" s="89">
        <f>E102-F102</f>
        <v>4.058E-3</v>
      </c>
    </row>
    <row r="103" spans="1:7" ht="24.95" customHeight="1" x14ac:dyDescent="0.2">
      <c r="A103" s="46" t="s">
        <v>27</v>
      </c>
      <c r="B103" s="46" t="s">
        <v>27</v>
      </c>
      <c r="C103" s="101" t="s">
        <v>83</v>
      </c>
      <c r="D103" s="40">
        <v>6</v>
      </c>
      <c r="E103" s="81">
        <v>3.0000000000000001E-3</v>
      </c>
      <c r="F103" s="81">
        <v>9.1500000000000001E-4</v>
      </c>
      <c r="G103" s="89">
        <f t="shared" ref="G103:G157" si="2">E103-F103</f>
        <v>2.085E-3</v>
      </c>
    </row>
    <row r="104" spans="1:7" ht="24.95" customHeight="1" x14ac:dyDescent="0.2">
      <c r="A104" s="46" t="s">
        <v>27</v>
      </c>
      <c r="B104" s="46" t="s">
        <v>27</v>
      </c>
      <c r="C104" s="101" t="s">
        <v>84</v>
      </c>
      <c r="D104" s="40">
        <v>6</v>
      </c>
      <c r="E104" s="81">
        <v>3.0000000000000001E-3</v>
      </c>
      <c r="F104" s="81">
        <v>2.7780000000000001E-3</v>
      </c>
      <c r="G104" s="89">
        <f t="shared" si="2"/>
        <v>2.2199999999999998E-4</v>
      </c>
    </row>
    <row r="105" spans="1:7" ht="24.95" customHeight="1" x14ac:dyDescent="0.25">
      <c r="A105" s="103" t="s">
        <v>74</v>
      </c>
      <c r="B105" s="103" t="s">
        <v>74</v>
      </c>
      <c r="C105" s="104" t="s">
        <v>85</v>
      </c>
      <c r="D105" s="40">
        <v>5</v>
      </c>
      <c r="E105" s="81">
        <v>5.7750000000000003E-2</v>
      </c>
      <c r="F105" s="81">
        <v>3.2084000000000001E-2</v>
      </c>
      <c r="G105" s="89">
        <f t="shared" si="2"/>
        <v>2.5666000000000001E-2</v>
      </c>
    </row>
    <row r="106" spans="1:7" ht="24.95" customHeight="1" x14ac:dyDescent="0.25">
      <c r="A106" s="105" t="s">
        <v>59</v>
      </c>
      <c r="B106" s="105" t="s">
        <v>59</v>
      </c>
      <c r="C106" s="104" t="s">
        <v>86</v>
      </c>
      <c r="D106" s="39">
        <v>7</v>
      </c>
      <c r="E106" s="81">
        <v>6.8999999999999997E-4</v>
      </c>
      <c r="F106" s="81">
        <v>2.1100000000000001E-4</v>
      </c>
      <c r="G106" s="89">
        <f t="shared" si="2"/>
        <v>4.7899999999999993E-4</v>
      </c>
    </row>
    <row r="107" spans="1:7" ht="24.95" customHeight="1" x14ac:dyDescent="0.25">
      <c r="A107" s="105" t="s">
        <v>59</v>
      </c>
      <c r="B107" s="105" t="s">
        <v>59</v>
      </c>
      <c r="C107" s="104" t="s">
        <v>87</v>
      </c>
      <c r="D107" s="47">
        <v>5</v>
      </c>
      <c r="E107" s="81">
        <v>0.02</v>
      </c>
      <c r="F107" s="81">
        <v>1.1254999999999999E-2</v>
      </c>
      <c r="G107" s="89">
        <f t="shared" si="2"/>
        <v>8.745000000000001E-3</v>
      </c>
    </row>
    <row r="108" spans="1:7" ht="24.95" customHeight="1" x14ac:dyDescent="0.25">
      <c r="A108" s="46" t="s">
        <v>14</v>
      </c>
      <c r="B108" s="46" t="s">
        <v>14</v>
      </c>
      <c r="C108" s="33" t="s">
        <v>88</v>
      </c>
      <c r="D108" s="39">
        <v>7</v>
      </c>
      <c r="E108" s="81">
        <v>4.3899999999999999E-4</v>
      </c>
      <c r="F108" s="81">
        <v>6.9800000000000005E-4</v>
      </c>
      <c r="G108" s="89">
        <f t="shared" si="2"/>
        <v>-2.5900000000000006E-4</v>
      </c>
    </row>
    <row r="109" spans="1:7" ht="24.95" customHeight="1" x14ac:dyDescent="0.25">
      <c r="A109" s="46" t="s">
        <v>90</v>
      </c>
      <c r="B109" s="46" t="s">
        <v>90</v>
      </c>
      <c r="C109" s="104" t="s">
        <v>89</v>
      </c>
      <c r="D109" s="40">
        <v>6</v>
      </c>
      <c r="E109" s="81">
        <v>4.1070000000000004E-3</v>
      </c>
      <c r="F109" s="81">
        <v>8.3309999999999999E-3</v>
      </c>
      <c r="G109" s="89">
        <f t="shared" si="2"/>
        <v>-4.2239999999999995E-3</v>
      </c>
    </row>
    <row r="110" spans="1:7" ht="24.95" customHeight="1" x14ac:dyDescent="0.25">
      <c r="A110" s="46" t="s">
        <v>14</v>
      </c>
      <c r="B110" s="46" t="s">
        <v>14</v>
      </c>
      <c r="C110" s="104" t="s">
        <v>97</v>
      </c>
      <c r="D110" s="40">
        <v>6</v>
      </c>
      <c r="E110" s="12">
        <v>1.2999999999999999E-2</v>
      </c>
      <c r="F110" s="12">
        <v>6.6800000000000002E-3</v>
      </c>
      <c r="G110" s="89">
        <f t="shared" si="2"/>
        <v>6.3199999999999992E-3</v>
      </c>
    </row>
    <row r="111" spans="1:7" ht="24.95" customHeight="1" x14ac:dyDescent="0.25">
      <c r="A111" s="46" t="s">
        <v>162</v>
      </c>
      <c r="B111" s="46" t="s">
        <v>162</v>
      </c>
      <c r="C111" s="104" t="s">
        <v>97</v>
      </c>
      <c r="D111" s="40">
        <v>5</v>
      </c>
      <c r="E111" s="12">
        <v>2.5000000000000001E-2</v>
      </c>
      <c r="F111" s="12">
        <v>1.1205E-2</v>
      </c>
      <c r="G111" s="89">
        <f t="shared" si="2"/>
        <v>1.3795000000000002E-2</v>
      </c>
    </row>
    <row r="112" spans="1:7" ht="24.95" customHeight="1" x14ac:dyDescent="0.25">
      <c r="A112" s="84" t="s">
        <v>59</v>
      </c>
      <c r="B112" s="84" t="s">
        <v>59</v>
      </c>
      <c r="C112" s="104" t="s">
        <v>108</v>
      </c>
      <c r="D112" s="40">
        <v>5</v>
      </c>
      <c r="E112" s="12">
        <v>4.3999999999999997E-2</v>
      </c>
      <c r="F112" s="12">
        <v>2.1353E-2</v>
      </c>
      <c r="G112" s="89">
        <f t="shared" si="2"/>
        <v>2.2646999999999997E-2</v>
      </c>
    </row>
    <row r="113" spans="1:7" ht="24.95" customHeight="1" x14ac:dyDescent="0.25">
      <c r="A113" s="84" t="s">
        <v>59</v>
      </c>
      <c r="B113" s="84" t="s">
        <v>59</v>
      </c>
      <c r="C113" s="104" t="s">
        <v>96</v>
      </c>
      <c r="D113" s="40">
        <v>5</v>
      </c>
      <c r="E113" s="81">
        <v>5.1999999999999998E-2</v>
      </c>
      <c r="F113" s="81">
        <v>3.5598999999999999E-2</v>
      </c>
      <c r="G113" s="89">
        <f t="shared" si="2"/>
        <v>1.6400999999999999E-2</v>
      </c>
    </row>
    <row r="114" spans="1:7" ht="22.5" customHeight="1" x14ac:dyDescent="0.25">
      <c r="A114" s="106" t="s">
        <v>100</v>
      </c>
      <c r="B114" s="106" t="s">
        <v>100</v>
      </c>
      <c r="C114" s="104" t="s">
        <v>99</v>
      </c>
      <c r="D114" s="40">
        <v>6</v>
      </c>
      <c r="E114" s="81">
        <v>8.0000000000000002E-3</v>
      </c>
      <c r="F114" s="81">
        <v>5.9540000000000001E-3</v>
      </c>
      <c r="G114" s="89">
        <f t="shared" si="2"/>
        <v>2.0460000000000001E-3</v>
      </c>
    </row>
    <row r="115" spans="1:7" ht="27" customHeight="1" x14ac:dyDescent="0.25">
      <c r="A115" s="46" t="s">
        <v>15</v>
      </c>
      <c r="B115" s="46" t="s">
        <v>15</v>
      </c>
      <c r="C115" s="104" t="s">
        <v>101</v>
      </c>
      <c r="D115" s="40">
        <v>6</v>
      </c>
      <c r="E115" s="81">
        <v>6.0000000000000001E-3</v>
      </c>
      <c r="F115" s="81">
        <v>1.9189999999999999E-3</v>
      </c>
      <c r="G115" s="89">
        <f t="shared" si="2"/>
        <v>4.0810000000000004E-3</v>
      </c>
    </row>
    <row r="116" spans="1:7" ht="24.95" customHeight="1" x14ac:dyDescent="0.25">
      <c r="A116" s="105" t="s">
        <v>59</v>
      </c>
      <c r="B116" s="105" t="s">
        <v>59</v>
      </c>
      <c r="C116" s="104" t="s">
        <v>102</v>
      </c>
      <c r="D116" s="40">
        <v>5</v>
      </c>
      <c r="E116" s="81">
        <v>2.5000000000000001E-2</v>
      </c>
      <c r="F116" s="81">
        <v>1.8450000000000001E-2</v>
      </c>
      <c r="G116" s="89">
        <f t="shared" si="2"/>
        <v>6.5500000000000003E-3</v>
      </c>
    </row>
    <row r="117" spans="1:7" ht="24.95" customHeight="1" x14ac:dyDescent="0.25">
      <c r="A117" s="46" t="s">
        <v>27</v>
      </c>
      <c r="B117" s="46" t="s">
        <v>27</v>
      </c>
      <c r="C117" s="104" t="s">
        <v>106</v>
      </c>
      <c r="D117" s="40">
        <v>7</v>
      </c>
      <c r="E117" s="81">
        <v>6.2399999999999999E-4</v>
      </c>
      <c r="F117" s="81">
        <v>4.9399999999999997E-4</v>
      </c>
      <c r="G117" s="89">
        <f t="shared" si="2"/>
        <v>1.3000000000000002E-4</v>
      </c>
    </row>
    <row r="118" spans="1:7" ht="24.95" customHeight="1" x14ac:dyDescent="0.25">
      <c r="A118" s="46" t="s">
        <v>15</v>
      </c>
      <c r="B118" s="46" t="s">
        <v>15</v>
      </c>
      <c r="C118" s="104" t="s">
        <v>104</v>
      </c>
      <c r="D118" s="40">
        <v>7</v>
      </c>
      <c r="E118" s="81">
        <v>1.74E-4</v>
      </c>
      <c r="F118" s="81">
        <v>1.6000000000000001E-4</v>
      </c>
      <c r="G118" s="89">
        <f t="shared" si="2"/>
        <v>1.3999999999999988E-5</v>
      </c>
    </row>
    <row r="119" spans="1:7" ht="24.95" customHeight="1" x14ac:dyDescent="0.25">
      <c r="A119" s="46" t="s">
        <v>162</v>
      </c>
      <c r="B119" s="46" t="s">
        <v>162</v>
      </c>
      <c r="C119" s="104" t="s">
        <v>107</v>
      </c>
      <c r="D119" s="40">
        <v>6</v>
      </c>
      <c r="E119" s="81">
        <v>2.5000000000000001E-3</v>
      </c>
      <c r="F119" s="81">
        <v>5.9500000000000004E-4</v>
      </c>
      <c r="G119" s="89">
        <f t="shared" si="2"/>
        <v>1.905E-3</v>
      </c>
    </row>
    <row r="120" spans="1:7" ht="24.95" customHeight="1" x14ac:dyDescent="0.25">
      <c r="A120" s="46" t="s">
        <v>162</v>
      </c>
      <c r="B120" s="46" t="s">
        <v>162</v>
      </c>
      <c r="C120" s="104" t="s">
        <v>103</v>
      </c>
      <c r="D120" s="40">
        <v>7</v>
      </c>
      <c r="E120" s="81">
        <v>2.5999999999999998E-4</v>
      </c>
      <c r="F120" s="81">
        <v>2.4699999999999999E-4</v>
      </c>
      <c r="G120" s="89">
        <f t="shared" si="2"/>
        <v>1.2999999999999991E-5</v>
      </c>
    </row>
    <row r="121" spans="1:7" ht="24.95" customHeight="1" x14ac:dyDescent="0.25">
      <c r="A121" s="46" t="s">
        <v>15</v>
      </c>
      <c r="B121" s="46" t="s">
        <v>15</v>
      </c>
      <c r="C121" s="104" t="s">
        <v>115</v>
      </c>
      <c r="D121" s="40">
        <v>7</v>
      </c>
      <c r="E121" s="81">
        <v>2.0409999999999998E-3</v>
      </c>
      <c r="F121" s="81">
        <v>9.5E-4</v>
      </c>
      <c r="G121" s="89">
        <f t="shared" si="2"/>
        <v>1.091E-3</v>
      </c>
    </row>
    <row r="122" spans="1:7" ht="24.95" customHeight="1" x14ac:dyDescent="0.25">
      <c r="A122" s="46" t="s">
        <v>62</v>
      </c>
      <c r="B122" s="46" t="s">
        <v>62</v>
      </c>
      <c r="C122" s="104" t="s">
        <v>122</v>
      </c>
      <c r="D122" s="40">
        <v>7</v>
      </c>
      <c r="E122" s="81">
        <v>2.0000000000000001E-4</v>
      </c>
      <c r="F122" s="81">
        <v>3.0600000000000001E-4</v>
      </c>
      <c r="G122" s="89">
        <f t="shared" si="2"/>
        <v>-1.06E-4</v>
      </c>
    </row>
    <row r="123" spans="1:7" ht="24.95" customHeight="1" x14ac:dyDescent="0.25">
      <c r="A123" s="105" t="s">
        <v>59</v>
      </c>
      <c r="B123" s="105" t="s">
        <v>59</v>
      </c>
      <c r="C123" s="104" t="s">
        <v>123</v>
      </c>
      <c r="D123" s="40">
        <v>7</v>
      </c>
      <c r="E123" s="81">
        <v>0</v>
      </c>
      <c r="F123" s="81">
        <v>3.2000000000000003E-4</v>
      </c>
      <c r="G123" s="89">
        <f t="shared" si="2"/>
        <v>-3.2000000000000003E-4</v>
      </c>
    </row>
    <row r="124" spans="1:7" ht="24.95" customHeight="1" x14ac:dyDescent="0.25">
      <c r="A124" s="46" t="s">
        <v>27</v>
      </c>
      <c r="B124" s="46" t="s">
        <v>27</v>
      </c>
      <c r="C124" s="104" t="s">
        <v>124</v>
      </c>
      <c r="D124" s="40">
        <v>7</v>
      </c>
      <c r="E124" s="81">
        <v>5.0000000000000001E-4</v>
      </c>
      <c r="F124" s="81">
        <v>1.6100000000000001E-4</v>
      </c>
      <c r="G124" s="89">
        <f t="shared" si="2"/>
        <v>3.39E-4</v>
      </c>
    </row>
    <row r="125" spans="1:7" ht="24.95" customHeight="1" x14ac:dyDescent="0.25">
      <c r="A125" s="46" t="s">
        <v>15</v>
      </c>
      <c r="B125" s="46" t="s">
        <v>15</v>
      </c>
      <c r="C125" s="104" t="s">
        <v>125</v>
      </c>
      <c r="D125" s="40">
        <v>6</v>
      </c>
      <c r="E125" s="81">
        <v>3.0000000000000001E-3</v>
      </c>
      <c r="F125" s="81">
        <v>2.1129999999999999E-3</v>
      </c>
      <c r="G125" s="89">
        <f t="shared" si="2"/>
        <v>8.870000000000002E-4</v>
      </c>
    </row>
    <row r="126" spans="1:7" ht="24.95" customHeight="1" x14ac:dyDescent="0.25">
      <c r="A126" s="46" t="s">
        <v>117</v>
      </c>
      <c r="B126" s="46" t="s">
        <v>117</v>
      </c>
      <c r="C126" s="104" t="s">
        <v>118</v>
      </c>
      <c r="D126" s="40">
        <v>6</v>
      </c>
      <c r="E126" s="81">
        <v>0.01</v>
      </c>
      <c r="F126" s="81">
        <v>0</v>
      </c>
      <c r="G126" s="89">
        <f t="shared" si="2"/>
        <v>0.01</v>
      </c>
    </row>
    <row r="127" spans="1:7" ht="24.95" customHeight="1" x14ac:dyDescent="0.25">
      <c r="A127" s="46" t="s">
        <v>14</v>
      </c>
      <c r="B127" s="46" t="s">
        <v>14</v>
      </c>
      <c r="C127" s="104" t="s">
        <v>119</v>
      </c>
      <c r="D127" s="40">
        <v>7</v>
      </c>
      <c r="E127" s="81">
        <v>5.6099999999999998E-4</v>
      </c>
      <c r="F127" s="81">
        <v>9.9500000000000001E-4</v>
      </c>
      <c r="G127" s="89">
        <f t="shared" si="2"/>
        <v>-4.3400000000000003E-4</v>
      </c>
    </row>
    <row r="128" spans="1:7" ht="24.95" customHeight="1" x14ac:dyDescent="0.25">
      <c r="A128" s="84" t="s">
        <v>59</v>
      </c>
      <c r="B128" s="84" t="s">
        <v>59</v>
      </c>
      <c r="C128" s="104" t="s">
        <v>120</v>
      </c>
      <c r="D128" s="40">
        <v>5</v>
      </c>
      <c r="E128" s="81">
        <v>3.3399999999999999E-2</v>
      </c>
      <c r="F128" s="81">
        <v>1.6167999999999998E-2</v>
      </c>
      <c r="G128" s="89">
        <f t="shared" si="2"/>
        <v>1.7232000000000001E-2</v>
      </c>
    </row>
    <row r="129" spans="1:7" ht="24.95" customHeight="1" x14ac:dyDescent="0.25">
      <c r="A129" s="46" t="s">
        <v>14</v>
      </c>
      <c r="B129" s="46" t="s">
        <v>14</v>
      </c>
      <c r="C129" s="104" t="s">
        <v>121</v>
      </c>
      <c r="D129" s="63">
        <v>7</v>
      </c>
      <c r="E129" s="81">
        <v>0</v>
      </c>
      <c r="F129" s="81">
        <v>0</v>
      </c>
      <c r="G129" s="89">
        <f t="shared" si="2"/>
        <v>0</v>
      </c>
    </row>
    <row r="130" spans="1:7" ht="24.95" customHeight="1" x14ac:dyDescent="0.25">
      <c r="A130" s="46" t="s">
        <v>14</v>
      </c>
      <c r="B130" s="46" t="s">
        <v>14</v>
      </c>
      <c r="C130" s="104" t="s">
        <v>128</v>
      </c>
      <c r="D130" s="63">
        <v>7</v>
      </c>
      <c r="E130" s="81">
        <v>3.5E-4</v>
      </c>
      <c r="F130" s="81">
        <v>0</v>
      </c>
      <c r="G130" s="89">
        <f t="shared" si="2"/>
        <v>3.5E-4</v>
      </c>
    </row>
    <row r="131" spans="1:7" ht="24.95" customHeight="1" x14ac:dyDescent="0.25">
      <c r="A131" s="46" t="s">
        <v>162</v>
      </c>
      <c r="B131" s="46" t="s">
        <v>162</v>
      </c>
      <c r="C131" s="107" t="s">
        <v>130</v>
      </c>
      <c r="D131" s="63">
        <v>7</v>
      </c>
      <c r="E131" s="81">
        <v>1.7000000000000001E-4</v>
      </c>
      <c r="F131" s="81">
        <v>1.9100000000000001E-4</v>
      </c>
      <c r="G131" s="89">
        <f t="shared" si="2"/>
        <v>-2.0999999999999995E-5</v>
      </c>
    </row>
    <row r="132" spans="1:7" ht="24.95" customHeight="1" x14ac:dyDescent="0.25">
      <c r="A132" s="46" t="s">
        <v>14</v>
      </c>
      <c r="B132" s="46" t="s">
        <v>14</v>
      </c>
      <c r="C132" s="104" t="s">
        <v>131</v>
      </c>
      <c r="D132" s="63">
        <v>6</v>
      </c>
      <c r="E132" s="81">
        <v>7.1999999999999998E-3</v>
      </c>
      <c r="F132" s="81">
        <v>0</v>
      </c>
      <c r="G132" s="89">
        <f t="shared" si="2"/>
        <v>7.1999999999999998E-3</v>
      </c>
    </row>
    <row r="133" spans="1:7" ht="24.95" customHeight="1" x14ac:dyDescent="0.25">
      <c r="A133" s="46" t="s">
        <v>15</v>
      </c>
      <c r="B133" s="46" t="s">
        <v>15</v>
      </c>
      <c r="C133" s="108" t="s">
        <v>133</v>
      </c>
      <c r="D133" s="63">
        <v>6</v>
      </c>
      <c r="E133" s="81">
        <v>8.0000000000000004E-4</v>
      </c>
      <c r="F133" s="81">
        <v>7.6999999999999996E-4</v>
      </c>
      <c r="G133" s="89">
        <f t="shared" si="2"/>
        <v>3.0000000000000079E-5</v>
      </c>
    </row>
    <row r="134" spans="1:7" ht="24.95" customHeight="1" x14ac:dyDescent="0.25">
      <c r="A134" s="84" t="s">
        <v>59</v>
      </c>
      <c r="B134" s="84" t="s">
        <v>59</v>
      </c>
      <c r="C134" s="104" t="s">
        <v>140</v>
      </c>
      <c r="D134" s="63">
        <v>6</v>
      </c>
      <c r="E134" s="81">
        <v>1E-3</v>
      </c>
      <c r="F134" s="81">
        <v>0</v>
      </c>
      <c r="G134" s="89">
        <f t="shared" si="2"/>
        <v>1E-3</v>
      </c>
    </row>
    <row r="135" spans="1:7" ht="24.95" customHeight="1" x14ac:dyDescent="0.25">
      <c r="A135" s="46" t="s">
        <v>14</v>
      </c>
      <c r="B135" s="46" t="s">
        <v>14</v>
      </c>
      <c r="C135" s="104" t="s">
        <v>141</v>
      </c>
      <c r="D135" s="63">
        <v>6</v>
      </c>
      <c r="E135" s="81">
        <v>0.01</v>
      </c>
      <c r="F135" s="81">
        <v>1.2620000000000001E-3</v>
      </c>
      <c r="G135" s="89">
        <f t="shared" si="2"/>
        <v>8.7379999999999992E-3</v>
      </c>
    </row>
    <row r="136" spans="1:7" ht="24.95" customHeight="1" x14ac:dyDescent="0.25">
      <c r="A136" s="46" t="s">
        <v>27</v>
      </c>
      <c r="B136" s="46" t="s">
        <v>27</v>
      </c>
      <c r="C136" s="109" t="s">
        <v>142</v>
      </c>
      <c r="D136" s="63">
        <v>4</v>
      </c>
      <c r="E136" s="81">
        <v>0.4</v>
      </c>
      <c r="F136" s="81">
        <v>0.20207600000000001</v>
      </c>
      <c r="G136" s="89">
        <f t="shared" si="2"/>
        <v>0.19792400000000002</v>
      </c>
    </row>
    <row r="137" spans="1:7" ht="24.95" customHeight="1" x14ac:dyDescent="0.25">
      <c r="A137" s="110" t="s">
        <v>27</v>
      </c>
      <c r="B137" s="110" t="s">
        <v>27</v>
      </c>
      <c r="C137" s="104" t="s">
        <v>145</v>
      </c>
      <c r="D137" s="63">
        <v>6</v>
      </c>
      <c r="E137" s="81">
        <v>2E-3</v>
      </c>
      <c r="F137" s="81">
        <v>0</v>
      </c>
      <c r="G137" s="89">
        <f t="shared" si="2"/>
        <v>2E-3</v>
      </c>
    </row>
    <row r="138" spans="1:7" ht="24.95" customHeight="1" x14ac:dyDescent="0.25">
      <c r="A138" s="46" t="s">
        <v>15</v>
      </c>
      <c r="B138" s="46" t="s">
        <v>15</v>
      </c>
      <c r="C138" s="104" t="s">
        <v>147</v>
      </c>
      <c r="D138" s="63">
        <v>7</v>
      </c>
      <c r="E138" s="81">
        <v>5.0000000000000001E-4</v>
      </c>
      <c r="F138" s="81">
        <v>5.1800000000000001E-4</v>
      </c>
      <c r="G138" s="89">
        <f t="shared" si="2"/>
        <v>-1.8000000000000004E-5</v>
      </c>
    </row>
    <row r="139" spans="1:7" ht="24.95" customHeight="1" x14ac:dyDescent="0.25">
      <c r="A139" s="46" t="s">
        <v>15</v>
      </c>
      <c r="B139" s="46" t="s">
        <v>15</v>
      </c>
      <c r="C139" s="108" t="s">
        <v>148</v>
      </c>
      <c r="D139" s="63">
        <v>6</v>
      </c>
      <c r="E139" s="81">
        <v>3.0000000000000001E-3</v>
      </c>
      <c r="F139" s="81">
        <v>5.5999999999999995E-4</v>
      </c>
      <c r="G139" s="89">
        <f t="shared" si="2"/>
        <v>2.4400000000000003E-3</v>
      </c>
    </row>
    <row r="140" spans="1:7" ht="24.95" customHeight="1" x14ac:dyDescent="0.25">
      <c r="A140" s="46" t="s">
        <v>27</v>
      </c>
      <c r="B140" s="46" t="s">
        <v>27</v>
      </c>
      <c r="C140" s="104" t="s">
        <v>95</v>
      </c>
      <c r="D140" s="63" t="s">
        <v>113</v>
      </c>
      <c r="E140" s="81">
        <v>1.7000000000000001E-2</v>
      </c>
      <c r="F140" s="81">
        <v>7.2700000000000004E-3</v>
      </c>
      <c r="G140" s="89">
        <f t="shared" si="2"/>
        <v>9.7300000000000008E-3</v>
      </c>
    </row>
    <row r="141" spans="1:7" ht="24.95" customHeight="1" x14ac:dyDescent="0.2">
      <c r="A141" s="46" t="s">
        <v>14</v>
      </c>
      <c r="B141" s="46" t="s">
        <v>14</v>
      </c>
      <c r="C141" s="111" t="s">
        <v>156</v>
      </c>
      <c r="D141" s="63">
        <v>6</v>
      </c>
      <c r="E141" s="81">
        <v>4.0000000000000001E-3</v>
      </c>
      <c r="F141" s="81">
        <v>9.025E-3</v>
      </c>
      <c r="G141" s="89">
        <f t="shared" si="2"/>
        <v>-5.025E-3</v>
      </c>
    </row>
    <row r="142" spans="1:7" ht="24.95" customHeight="1" x14ac:dyDescent="0.2">
      <c r="A142" s="46" t="s">
        <v>14</v>
      </c>
      <c r="B142" s="46" t="s">
        <v>14</v>
      </c>
      <c r="C142" s="111" t="s">
        <v>180</v>
      </c>
      <c r="D142" s="63">
        <v>6</v>
      </c>
      <c r="E142" s="81">
        <v>1E-3</v>
      </c>
      <c r="F142" s="81">
        <v>1.82E-3</v>
      </c>
      <c r="G142" s="89">
        <f t="shared" si="2"/>
        <v>-8.1999999999999998E-4</v>
      </c>
    </row>
    <row r="143" spans="1:7" ht="24.95" customHeight="1" x14ac:dyDescent="0.2">
      <c r="A143" s="46" t="s">
        <v>100</v>
      </c>
      <c r="B143" s="46" t="s">
        <v>100</v>
      </c>
      <c r="C143" s="111" t="s">
        <v>151</v>
      </c>
      <c r="D143" s="63">
        <v>5</v>
      </c>
      <c r="E143" s="81">
        <v>7.4999999999999997E-2</v>
      </c>
      <c r="F143" s="81">
        <v>4.8833000000000001E-2</v>
      </c>
      <c r="G143" s="89">
        <f t="shared" si="2"/>
        <v>2.6166999999999996E-2</v>
      </c>
    </row>
    <row r="144" spans="1:7" ht="24.95" customHeight="1" x14ac:dyDescent="0.2">
      <c r="A144" s="46" t="s">
        <v>162</v>
      </c>
      <c r="B144" s="46" t="s">
        <v>162</v>
      </c>
      <c r="C144" s="111" t="s">
        <v>149</v>
      </c>
      <c r="D144" s="63">
        <v>6</v>
      </c>
      <c r="E144" s="81">
        <v>1.2200000000000001E-2</v>
      </c>
      <c r="F144" s="81">
        <v>6.3509999999999999E-3</v>
      </c>
      <c r="G144" s="89">
        <f t="shared" si="2"/>
        <v>5.8490000000000009E-3</v>
      </c>
    </row>
    <row r="145" spans="1:7" ht="24.95" customHeight="1" x14ac:dyDescent="0.2">
      <c r="A145" s="46" t="s">
        <v>15</v>
      </c>
      <c r="B145" s="46" t="s">
        <v>15</v>
      </c>
      <c r="C145" s="111" t="s">
        <v>157</v>
      </c>
      <c r="D145" s="63">
        <v>6</v>
      </c>
      <c r="E145" s="81">
        <v>3.0000000000000001E-3</v>
      </c>
      <c r="F145" s="81">
        <v>1.106E-3</v>
      </c>
      <c r="G145" s="89">
        <f t="shared" si="2"/>
        <v>1.8940000000000001E-3</v>
      </c>
    </row>
    <row r="146" spans="1:7" ht="24.95" customHeight="1" x14ac:dyDescent="0.2">
      <c r="A146" s="46" t="s">
        <v>15</v>
      </c>
      <c r="B146" s="46" t="s">
        <v>15</v>
      </c>
      <c r="C146" s="111" t="s">
        <v>158</v>
      </c>
      <c r="D146" s="63">
        <v>5</v>
      </c>
      <c r="E146" s="81">
        <v>1.4092E-2</v>
      </c>
      <c r="F146" s="81">
        <v>1.4092E-2</v>
      </c>
      <c r="G146" s="89">
        <f t="shared" si="2"/>
        <v>0</v>
      </c>
    </row>
    <row r="147" spans="1:7" ht="24.95" customHeight="1" x14ac:dyDescent="0.2">
      <c r="A147" s="46" t="s">
        <v>160</v>
      </c>
      <c r="B147" s="46" t="s">
        <v>160</v>
      </c>
      <c r="C147" s="111" t="s">
        <v>159</v>
      </c>
      <c r="D147" s="63">
        <v>6</v>
      </c>
      <c r="E147" s="81">
        <v>1.15E-3</v>
      </c>
      <c r="F147" s="81">
        <v>9.5309999999999995E-3</v>
      </c>
      <c r="G147" s="89">
        <f t="shared" si="2"/>
        <v>-8.3809999999999996E-3</v>
      </c>
    </row>
    <row r="148" spans="1:7" ht="24.95" customHeight="1" x14ac:dyDescent="0.2">
      <c r="A148" s="46" t="s">
        <v>15</v>
      </c>
      <c r="B148" s="46" t="s">
        <v>15</v>
      </c>
      <c r="C148" s="111" t="s">
        <v>168</v>
      </c>
      <c r="D148" s="63">
        <v>5</v>
      </c>
      <c r="E148" s="81">
        <v>1.2239999999999999E-2</v>
      </c>
      <c r="F148" s="81">
        <v>1.1169999999999999E-3</v>
      </c>
      <c r="G148" s="89">
        <f t="shared" si="2"/>
        <v>1.1122999999999999E-2</v>
      </c>
    </row>
    <row r="149" spans="1:7" ht="24.95" customHeight="1" x14ac:dyDescent="0.2">
      <c r="A149" s="46" t="s">
        <v>175</v>
      </c>
      <c r="B149" s="46" t="s">
        <v>15</v>
      </c>
      <c r="C149" s="111" t="s">
        <v>161</v>
      </c>
      <c r="D149" s="63">
        <v>4</v>
      </c>
      <c r="E149" s="81">
        <v>0.34499999999999997</v>
      </c>
      <c r="F149" s="81">
        <v>2.5295000000000002E-2</v>
      </c>
      <c r="G149" s="89">
        <f t="shared" si="2"/>
        <v>0.31970499999999996</v>
      </c>
    </row>
    <row r="150" spans="1:7" ht="24.95" customHeight="1" x14ac:dyDescent="0.2">
      <c r="A150" s="46" t="s">
        <v>100</v>
      </c>
      <c r="B150" s="46" t="s">
        <v>100</v>
      </c>
      <c r="C150" s="111" t="s">
        <v>174</v>
      </c>
      <c r="D150" s="63">
        <v>5</v>
      </c>
      <c r="E150" s="81">
        <v>0.05</v>
      </c>
      <c r="F150" s="81">
        <v>6.2266000000000002E-2</v>
      </c>
      <c r="G150" s="89">
        <f t="shared" si="2"/>
        <v>-1.2265999999999999E-2</v>
      </c>
    </row>
    <row r="151" spans="1:7" ht="24.95" customHeight="1" x14ac:dyDescent="0.2">
      <c r="A151" s="46" t="s">
        <v>162</v>
      </c>
      <c r="B151" s="46" t="s">
        <v>162</v>
      </c>
      <c r="C151" s="111" t="s">
        <v>187</v>
      </c>
      <c r="D151" s="63">
        <v>7</v>
      </c>
      <c r="E151" s="81">
        <v>5.7399999999999997E-4</v>
      </c>
      <c r="F151" s="81">
        <v>2.2539999999999999E-3</v>
      </c>
      <c r="G151" s="89">
        <f t="shared" si="2"/>
        <v>-1.6800000000000001E-3</v>
      </c>
    </row>
    <row r="152" spans="1:7" ht="24.95" customHeight="1" x14ac:dyDescent="0.2">
      <c r="A152" s="46" t="s">
        <v>62</v>
      </c>
      <c r="B152" s="46" t="s">
        <v>62</v>
      </c>
      <c r="C152" s="111" t="s">
        <v>190</v>
      </c>
      <c r="D152" s="63">
        <v>7</v>
      </c>
      <c r="E152" s="81">
        <v>2.9999999999999997E-4</v>
      </c>
      <c r="F152" s="81">
        <v>0</v>
      </c>
      <c r="G152" s="89">
        <f t="shared" si="2"/>
        <v>2.9999999999999997E-4</v>
      </c>
    </row>
    <row r="153" spans="1:7" ht="24.95" customHeight="1" x14ac:dyDescent="0.2">
      <c r="A153" s="46" t="s">
        <v>162</v>
      </c>
      <c r="B153" s="46" t="s">
        <v>162</v>
      </c>
      <c r="C153" s="111" t="s">
        <v>191</v>
      </c>
      <c r="D153" s="63">
        <v>6</v>
      </c>
      <c r="E153" s="81">
        <v>1.5E-3</v>
      </c>
      <c r="F153" s="81">
        <v>4.6999999999999999E-4</v>
      </c>
      <c r="G153" s="89">
        <f t="shared" si="2"/>
        <v>1.0300000000000001E-3</v>
      </c>
    </row>
    <row r="154" spans="1:7" ht="24.95" customHeight="1" x14ac:dyDescent="0.2">
      <c r="A154" s="46" t="s">
        <v>160</v>
      </c>
      <c r="B154" s="46" t="s">
        <v>160</v>
      </c>
      <c r="C154" s="111" t="s">
        <v>202</v>
      </c>
      <c r="D154" s="63">
        <v>4</v>
      </c>
      <c r="E154" s="81">
        <v>0.21</v>
      </c>
      <c r="F154" s="81">
        <v>0</v>
      </c>
      <c r="G154" s="89">
        <f t="shared" si="2"/>
        <v>0.21</v>
      </c>
    </row>
    <row r="155" spans="1:7" ht="24.95" customHeight="1" x14ac:dyDescent="0.2">
      <c r="A155" s="84" t="s">
        <v>59</v>
      </c>
      <c r="B155" s="84" t="s">
        <v>59</v>
      </c>
      <c r="C155" s="111" t="s">
        <v>203</v>
      </c>
      <c r="D155" s="63">
        <v>6</v>
      </c>
      <c r="E155" s="81">
        <v>0.01</v>
      </c>
      <c r="F155" s="81">
        <v>2.2699999999999999E-3</v>
      </c>
      <c r="G155" s="89">
        <f t="shared" si="2"/>
        <v>7.7300000000000008E-3</v>
      </c>
    </row>
    <row r="156" spans="1:7" ht="24.95" customHeight="1" x14ac:dyDescent="0.2">
      <c r="A156" s="46" t="s">
        <v>162</v>
      </c>
      <c r="B156" s="46" t="s">
        <v>162</v>
      </c>
      <c r="C156" s="111" t="s">
        <v>176</v>
      </c>
      <c r="D156" s="63">
        <v>7</v>
      </c>
      <c r="E156" s="81">
        <v>4.75E-4</v>
      </c>
      <c r="F156" s="81">
        <v>2.5000000000000001E-5</v>
      </c>
      <c r="G156" s="89">
        <f t="shared" si="2"/>
        <v>4.4999999999999999E-4</v>
      </c>
    </row>
    <row r="157" spans="1:7" ht="24.95" customHeight="1" x14ac:dyDescent="0.2">
      <c r="A157" s="46"/>
      <c r="B157" s="46"/>
      <c r="C157" s="104" t="s">
        <v>114</v>
      </c>
      <c r="D157" s="63">
        <v>8</v>
      </c>
      <c r="E157" s="81">
        <v>1.496</v>
      </c>
      <c r="F157" s="124">
        <v>1.779072</v>
      </c>
      <c r="G157" s="89">
        <f t="shared" si="2"/>
        <v>-0.28307199999999999</v>
      </c>
    </row>
    <row r="158" spans="1:7" x14ac:dyDescent="0.25">
      <c r="E158" s="37">
        <f>SUM(E15:E157)</f>
        <v>6.0195549999999969</v>
      </c>
      <c r="F158" s="37">
        <f t="shared" ref="F158:G158" si="3">SUM(F15:F157)</f>
        <v>4.9949540000000008</v>
      </c>
      <c r="G158" s="37">
        <f t="shared" si="3"/>
        <v>1.0246010000000003</v>
      </c>
    </row>
    <row r="159" spans="1:7" x14ac:dyDescent="0.25">
      <c r="E159" s="37"/>
      <c r="F159" s="37"/>
    </row>
    <row r="162" spans="6:6" x14ac:dyDescent="0.25">
      <c r="F162" s="37"/>
    </row>
  </sheetData>
  <mergeCells count="4">
    <mergeCell ref="A7:G7"/>
    <mergeCell ref="A8:G8"/>
    <mergeCell ref="A9:G9"/>
    <mergeCell ref="B11:F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0F565-2933-42C1-808A-E69262CB989C}">
  <dimension ref="A1:H161"/>
  <sheetViews>
    <sheetView workbookViewId="0">
      <selection activeCell="I13" sqref="I13"/>
    </sheetView>
  </sheetViews>
  <sheetFormatPr defaultRowHeight="11.25" x14ac:dyDescent="0.25"/>
  <cols>
    <col min="1" max="1" width="20.7109375" style="1" customWidth="1"/>
    <col min="2" max="2" width="21" style="1" customWidth="1"/>
    <col min="3" max="3" width="31.85546875" style="1" customWidth="1"/>
    <col min="4" max="4" width="9.7109375" style="1" customWidth="1"/>
    <col min="5" max="5" width="12" style="1" customWidth="1"/>
    <col min="6" max="6" width="13.7109375" style="1" customWidth="1"/>
    <col min="7" max="7" width="13.28515625" style="1" customWidth="1"/>
    <col min="8" max="253" width="9.140625" style="1"/>
    <col min="254" max="254" width="4.140625" style="1" customWidth="1"/>
    <col min="255" max="255" width="25" style="1" customWidth="1"/>
    <col min="256" max="256" width="17.5703125" style="1" customWidth="1"/>
    <col min="257" max="257" width="17.7109375" style="1" customWidth="1"/>
    <col min="258" max="258" width="17" style="1" customWidth="1"/>
    <col min="259" max="259" width="16.42578125" style="1" customWidth="1"/>
    <col min="260" max="260" width="23" style="1" customWidth="1"/>
    <col min="261" max="261" width="13.42578125" style="1" customWidth="1"/>
    <col min="262" max="262" width="13.7109375" style="1" customWidth="1"/>
    <col min="263" max="263" width="23" style="1" customWidth="1"/>
    <col min="264" max="509" width="9.140625" style="1"/>
    <col min="510" max="510" width="4.140625" style="1" customWidth="1"/>
    <col min="511" max="511" width="25" style="1" customWidth="1"/>
    <col min="512" max="512" width="17.5703125" style="1" customWidth="1"/>
    <col min="513" max="513" width="17.7109375" style="1" customWidth="1"/>
    <col min="514" max="514" width="17" style="1" customWidth="1"/>
    <col min="515" max="515" width="16.42578125" style="1" customWidth="1"/>
    <col min="516" max="516" width="23" style="1" customWidth="1"/>
    <col min="517" max="517" width="13.42578125" style="1" customWidth="1"/>
    <col min="518" max="518" width="13.7109375" style="1" customWidth="1"/>
    <col min="519" max="519" width="23" style="1" customWidth="1"/>
    <col min="520" max="765" width="9.140625" style="1"/>
    <col min="766" max="766" width="4.140625" style="1" customWidth="1"/>
    <col min="767" max="767" width="25" style="1" customWidth="1"/>
    <col min="768" max="768" width="17.5703125" style="1" customWidth="1"/>
    <col min="769" max="769" width="17.7109375" style="1" customWidth="1"/>
    <col min="770" max="770" width="17" style="1" customWidth="1"/>
    <col min="771" max="771" width="16.42578125" style="1" customWidth="1"/>
    <col min="772" max="772" width="23" style="1" customWidth="1"/>
    <col min="773" max="773" width="13.42578125" style="1" customWidth="1"/>
    <col min="774" max="774" width="13.7109375" style="1" customWidth="1"/>
    <col min="775" max="775" width="23" style="1" customWidth="1"/>
    <col min="776" max="1021" width="9.140625" style="1"/>
    <col min="1022" max="1022" width="4.140625" style="1" customWidth="1"/>
    <col min="1023" max="1023" width="25" style="1" customWidth="1"/>
    <col min="1024" max="1024" width="17.5703125" style="1" customWidth="1"/>
    <col min="1025" max="1025" width="17.7109375" style="1" customWidth="1"/>
    <col min="1026" max="1026" width="17" style="1" customWidth="1"/>
    <col min="1027" max="1027" width="16.42578125" style="1" customWidth="1"/>
    <col min="1028" max="1028" width="23" style="1" customWidth="1"/>
    <col min="1029" max="1029" width="13.42578125" style="1" customWidth="1"/>
    <col min="1030" max="1030" width="13.7109375" style="1" customWidth="1"/>
    <col min="1031" max="1031" width="23" style="1" customWidth="1"/>
    <col min="1032" max="1277" width="9.140625" style="1"/>
    <col min="1278" max="1278" width="4.140625" style="1" customWidth="1"/>
    <col min="1279" max="1279" width="25" style="1" customWidth="1"/>
    <col min="1280" max="1280" width="17.5703125" style="1" customWidth="1"/>
    <col min="1281" max="1281" width="17.7109375" style="1" customWidth="1"/>
    <col min="1282" max="1282" width="17" style="1" customWidth="1"/>
    <col min="1283" max="1283" width="16.42578125" style="1" customWidth="1"/>
    <col min="1284" max="1284" width="23" style="1" customWidth="1"/>
    <col min="1285" max="1285" width="13.42578125" style="1" customWidth="1"/>
    <col min="1286" max="1286" width="13.7109375" style="1" customWidth="1"/>
    <col min="1287" max="1287" width="23" style="1" customWidth="1"/>
    <col min="1288" max="1533" width="9.140625" style="1"/>
    <col min="1534" max="1534" width="4.140625" style="1" customWidth="1"/>
    <col min="1535" max="1535" width="25" style="1" customWidth="1"/>
    <col min="1536" max="1536" width="17.5703125" style="1" customWidth="1"/>
    <col min="1537" max="1537" width="17.7109375" style="1" customWidth="1"/>
    <col min="1538" max="1538" width="17" style="1" customWidth="1"/>
    <col min="1539" max="1539" width="16.42578125" style="1" customWidth="1"/>
    <col min="1540" max="1540" width="23" style="1" customWidth="1"/>
    <col min="1541" max="1541" width="13.42578125" style="1" customWidth="1"/>
    <col min="1542" max="1542" width="13.7109375" style="1" customWidth="1"/>
    <col min="1543" max="1543" width="23" style="1" customWidth="1"/>
    <col min="1544" max="1789" width="9.140625" style="1"/>
    <col min="1790" max="1790" width="4.140625" style="1" customWidth="1"/>
    <col min="1791" max="1791" width="25" style="1" customWidth="1"/>
    <col min="1792" max="1792" width="17.5703125" style="1" customWidth="1"/>
    <col min="1793" max="1793" width="17.7109375" style="1" customWidth="1"/>
    <col min="1794" max="1794" width="17" style="1" customWidth="1"/>
    <col min="1795" max="1795" width="16.42578125" style="1" customWidth="1"/>
    <col min="1796" max="1796" width="23" style="1" customWidth="1"/>
    <col min="1797" max="1797" width="13.42578125" style="1" customWidth="1"/>
    <col min="1798" max="1798" width="13.7109375" style="1" customWidth="1"/>
    <col min="1799" max="1799" width="23" style="1" customWidth="1"/>
    <col min="1800" max="2045" width="9.140625" style="1"/>
    <col min="2046" max="2046" width="4.140625" style="1" customWidth="1"/>
    <col min="2047" max="2047" width="25" style="1" customWidth="1"/>
    <col min="2048" max="2048" width="17.5703125" style="1" customWidth="1"/>
    <col min="2049" max="2049" width="17.7109375" style="1" customWidth="1"/>
    <col min="2050" max="2050" width="17" style="1" customWidth="1"/>
    <col min="2051" max="2051" width="16.42578125" style="1" customWidth="1"/>
    <col min="2052" max="2052" width="23" style="1" customWidth="1"/>
    <col min="2053" max="2053" width="13.42578125" style="1" customWidth="1"/>
    <col min="2054" max="2054" width="13.7109375" style="1" customWidth="1"/>
    <col min="2055" max="2055" width="23" style="1" customWidth="1"/>
    <col min="2056" max="2301" width="9.140625" style="1"/>
    <col min="2302" max="2302" width="4.140625" style="1" customWidth="1"/>
    <col min="2303" max="2303" width="25" style="1" customWidth="1"/>
    <col min="2304" max="2304" width="17.5703125" style="1" customWidth="1"/>
    <col min="2305" max="2305" width="17.7109375" style="1" customWidth="1"/>
    <col min="2306" max="2306" width="17" style="1" customWidth="1"/>
    <col min="2307" max="2307" width="16.42578125" style="1" customWidth="1"/>
    <col min="2308" max="2308" width="23" style="1" customWidth="1"/>
    <col min="2309" max="2309" width="13.42578125" style="1" customWidth="1"/>
    <col min="2310" max="2310" width="13.7109375" style="1" customWidth="1"/>
    <col min="2311" max="2311" width="23" style="1" customWidth="1"/>
    <col min="2312" max="2557" width="9.140625" style="1"/>
    <col min="2558" max="2558" width="4.140625" style="1" customWidth="1"/>
    <col min="2559" max="2559" width="25" style="1" customWidth="1"/>
    <col min="2560" max="2560" width="17.5703125" style="1" customWidth="1"/>
    <col min="2561" max="2561" width="17.7109375" style="1" customWidth="1"/>
    <col min="2562" max="2562" width="17" style="1" customWidth="1"/>
    <col min="2563" max="2563" width="16.42578125" style="1" customWidth="1"/>
    <col min="2564" max="2564" width="23" style="1" customWidth="1"/>
    <col min="2565" max="2565" width="13.42578125" style="1" customWidth="1"/>
    <col min="2566" max="2566" width="13.7109375" style="1" customWidth="1"/>
    <col min="2567" max="2567" width="23" style="1" customWidth="1"/>
    <col min="2568" max="2813" width="9.140625" style="1"/>
    <col min="2814" max="2814" width="4.140625" style="1" customWidth="1"/>
    <col min="2815" max="2815" width="25" style="1" customWidth="1"/>
    <col min="2816" max="2816" width="17.5703125" style="1" customWidth="1"/>
    <col min="2817" max="2817" width="17.7109375" style="1" customWidth="1"/>
    <col min="2818" max="2818" width="17" style="1" customWidth="1"/>
    <col min="2819" max="2819" width="16.42578125" style="1" customWidth="1"/>
    <col min="2820" max="2820" width="23" style="1" customWidth="1"/>
    <col min="2821" max="2821" width="13.42578125" style="1" customWidth="1"/>
    <col min="2822" max="2822" width="13.7109375" style="1" customWidth="1"/>
    <col min="2823" max="2823" width="23" style="1" customWidth="1"/>
    <col min="2824" max="3069" width="9.140625" style="1"/>
    <col min="3070" max="3070" width="4.140625" style="1" customWidth="1"/>
    <col min="3071" max="3071" width="25" style="1" customWidth="1"/>
    <col min="3072" max="3072" width="17.5703125" style="1" customWidth="1"/>
    <col min="3073" max="3073" width="17.7109375" style="1" customWidth="1"/>
    <col min="3074" max="3074" width="17" style="1" customWidth="1"/>
    <col min="3075" max="3075" width="16.42578125" style="1" customWidth="1"/>
    <col min="3076" max="3076" width="23" style="1" customWidth="1"/>
    <col min="3077" max="3077" width="13.42578125" style="1" customWidth="1"/>
    <col min="3078" max="3078" width="13.7109375" style="1" customWidth="1"/>
    <col min="3079" max="3079" width="23" style="1" customWidth="1"/>
    <col min="3080" max="3325" width="9.140625" style="1"/>
    <col min="3326" max="3326" width="4.140625" style="1" customWidth="1"/>
    <col min="3327" max="3327" width="25" style="1" customWidth="1"/>
    <col min="3328" max="3328" width="17.5703125" style="1" customWidth="1"/>
    <col min="3329" max="3329" width="17.7109375" style="1" customWidth="1"/>
    <col min="3330" max="3330" width="17" style="1" customWidth="1"/>
    <col min="3331" max="3331" width="16.42578125" style="1" customWidth="1"/>
    <col min="3332" max="3332" width="23" style="1" customWidth="1"/>
    <col min="3333" max="3333" width="13.42578125" style="1" customWidth="1"/>
    <col min="3334" max="3334" width="13.7109375" style="1" customWidth="1"/>
    <col min="3335" max="3335" width="23" style="1" customWidth="1"/>
    <col min="3336" max="3581" width="9.140625" style="1"/>
    <col min="3582" max="3582" width="4.140625" style="1" customWidth="1"/>
    <col min="3583" max="3583" width="25" style="1" customWidth="1"/>
    <col min="3584" max="3584" width="17.5703125" style="1" customWidth="1"/>
    <col min="3585" max="3585" width="17.7109375" style="1" customWidth="1"/>
    <col min="3586" max="3586" width="17" style="1" customWidth="1"/>
    <col min="3587" max="3587" width="16.42578125" style="1" customWidth="1"/>
    <col min="3588" max="3588" width="23" style="1" customWidth="1"/>
    <col min="3589" max="3589" width="13.42578125" style="1" customWidth="1"/>
    <col min="3590" max="3590" width="13.7109375" style="1" customWidth="1"/>
    <col min="3591" max="3591" width="23" style="1" customWidth="1"/>
    <col min="3592" max="3837" width="9.140625" style="1"/>
    <col min="3838" max="3838" width="4.140625" style="1" customWidth="1"/>
    <col min="3839" max="3839" width="25" style="1" customWidth="1"/>
    <col min="3840" max="3840" width="17.5703125" style="1" customWidth="1"/>
    <col min="3841" max="3841" width="17.7109375" style="1" customWidth="1"/>
    <col min="3842" max="3842" width="17" style="1" customWidth="1"/>
    <col min="3843" max="3843" width="16.42578125" style="1" customWidth="1"/>
    <col min="3844" max="3844" width="23" style="1" customWidth="1"/>
    <col min="3845" max="3845" width="13.42578125" style="1" customWidth="1"/>
    <col min="3846" max="3846" width="13.7109375" style="1" customWidth="1"/>
    <col min="3847" max="3847" width="23" style="1" customWidth="1"/>
    <col min="3848" max="4093" width="9.140625" style="1"/>
    <col min="4094" max="4094" width="4.140625" style="1" customWidth="1"/>
    <col min="4095" max="4095" width="25" style="1" customWidth="1"/>
    <col min="4096" max="4096" width="17.5703125" style="1" customWidth="1"/>
    <col min="4097" max="4097" width="17.7109375" style="1" customWidth="1"/>
    <col min="4098" max="4098" width="17" style="1" customWidth="1"/>
    <col min="4099" max="4099" width="16.42578125" style="1" customWidth="1"/>
    <col min="4100" max="4100" width="23" style="1" customWidth="1"/>
    <col min="4101" max="4101" width="13.42578125" style="1" customWidth="1"/>
    <col min="4102" max="4102" width="13.7109375" style="1" customWidth="1"/>
    <col min="4103" max="4103" width="23" style="1" customWidth="1"/>
    <col min="4104" max="4349" width="9.140625" style="1"/>
    <col min="4350" max="4350" width="4.140625" style="1" customWidth="1"/>
    <col min="4351" max="4351" width="25" style="1" customWidth="1"/>
    <col min="4352" max="4352" width="17.5703125" style="1" customWidth="1"/>
    <col min="4353" max="4353" width="17.7109375" style="1" customWidth="1"/>
    <col min="4354" max="4354" width="17" style="1" customWidth="1"/>
    <col min="4355" max="4355" width="16.42578125" style="1" customWidth="1"/>
    <col min="4356" max="4356" width="23" style="1" customWidth="1"/>
    <col min="4357" max="4357" width="13.42578125" style="1" customWidth="1"/>
    <col min="4358" max="4358" width="13.7109375" style="1" customWidth="1"/>
    <col min="4359" max="4359" width="23" style="1" customWidth="1"/>
    <col min="4360" max="4605" width="9.140625" style="1"/>
    <col min="4606" max="4606" width="4.140625" style="1" customWidth="1"/>
    <col min="4607" max="4607" width="25" style="1" customWidth="1"/>
    <col min="4608" max="4608" width="17.5703125" style="1" customWidth="1"/>
    <col min="4609" max="4609" width="17.7109375" style="1" customWidth="1"/>
    <col min="4610" max="4610" width="17" style="1" customWidth="1"/>
    <col min="4611" max="4611" width="16.42578125" style="1" customWidth="1"/>
    <col min="4612" max="4612" width="23" style="1" customWidth="1"/>
    <col min="4613" max="4613" width="13.42578125" style="1" customWidth="1"/>
    <col min="4614" max="4614" width="13.7109375" style="1" customWidth="1"/>
    <col min="4615" max="4615" width="23" style="1" customWidth="1"/>
    <col min="4616" max="4861" width="9.140625" style="1"/>
    <col min="4862" max="4862" width="4.140625" style="1" customWidth="1"/>
    <col min="4863" max="4863" width="25" style="1" customWidth="1"/>
    <col min="4864" max="4864" width="17.5703125" style="1" customWidth="1"/>
    <col min="4865" max="4865" width="17.7109375" style="1" customWidth="1"/>
    <col min="4866" max="4866" width="17" style="1" customWidth="1"/>
    <col min="4867" max="4867" width="16.42578125" style="1" customWidth="1"/>
    <col min="4868" max="4868" width="23" style="1" customWidth="1"/>
    <col min="4869" max="4869" width="13.42578125" style="1" customWidth="1"/>
    <col min="4870" max="4870" width="13.7109375" style="1" customWidth="1"/>
    <col min="4871" max="4871" width="23" style="1" customWidth="1"/>
    <col min="4872" max="5117" width="9.140625" style="1"/>
    <col min="5118" max="5118" width="4.140625" style="1" customWidth="1"/>
    <col min="5119" max="5119" width="25" style="1" customWidth="1"/>
    <col min="5120" max="5120" width="17.5703125" style="1" customWidth="1"/>
    <col min="5121" max="5121" width="17.7109375" style="1" customWidth="1"/>
    <col min="5122" max="5122" width="17" style="1" customWidth="1"/>
    <col min="5123" max="5123" width="16.42578125" style="1" customWidth="1"/>
    <col min="5124" max="5124" width="23" style="1" customWidth="1"/>
    <col min="5125" max="5125" width="13.42578125" style="1" customWidth="1"/>
    <col min="5126" max="5126" width="13.7109375" style="1" customWidth="1"/>
    <col min="5127" max="5127" width="23" style="1" customWidth="1"/>
    <col min="5128" max="5373" width="9.140625" style="1"/>
    <col min="5374" max="5374" width="4.140625" style="1" customWidth="1"/>
    <col min="5375" max="5375" width="25" style="1" customWidth="1"/>
    <col min="5376" max="5376" width="17.5703125" style="1" customWidth="1"/>
    <col min="5377" max="5377" width="17.7109375" style="1" customWidth="1"/>
    <col min="5378" max="5378" width="17" style="1" customWidth="1"/>
    <col min="5379" max="5379" width="16.42578125" style="1" customWidth="1"/>
    <col min="5380" max="5380" width="23" style="1" customWidth="1"/>
    <col min="5381" max="5381" width="13.42578125" style="1" customWidth="1"/>
    <col min="5382" max="5382" width="13.7109375" style="1" customWidth="1"/>
    <col min="5383" max="5383" width="23" style="1" customWidth="1"/>
    <col min="5384" max="5629" width="9.140625" style="1"/>
    <col min="5630" max="5630" width="4.140625" style="1" customWidth="1"/>
    <col min="5631" max="5631" width="25" style="1" customWidth="1"/>
    <col min="5632" max="5632" width="17.5703125" style="1" customWidth="1"/>
    <col min="5633" max="5633" width="17.7109375" style="1" customWidth="1"/>
    <col min="5634" max="5634" width="17" style="1" customWidth="1"/>
    <col min="5635" max="5635" width="16.42578125" style="1" customWidth="1"/>
    <col min="5636" max="5636" width="23" style="1" customWidth="1"/>
    <col min="5637" max="5637" width="13.42578125" style="1" customWidth="1"/>
    <col min="5638" max="5638" width="13.7109375" style="1" customWidth="1"/>
    <col min="5639" max="5639" width="23" style="1" customWidth="1"/>
    <col min="5640" max="5885" width="9.140625" style="1"/>
    <col min="5886" max="5886" width="4.140625" style="1" customWidth="1"/>
    <col min="5887" max="5887" width="25" style="1" customWidth="1"/>
    <col min="5888" max="5888" width="17.5703125" style="1" customWidth="1"/>
    <col min="5889" max="5889" width="17.7109375" style="1" customWidth="1"/>
    <col min="5890" max="5890" width="17" style="1" customWidth="1"/>
    <col min="5891" max="5891" width="16.42578125" style="1" customWidth="1"/>
    <col min="5892" max="5892" width="23" style="1" customWidth="1"/>
    <col min="5893" max="5893" width="13.42578125" style="1" customWidth="1"/>
    <col min="5894" max="5894" width="13.7109375" style="1" customWidth="1"/>
    <col min="5895" max="5895" width="23" style="1" customWidth="1"/>
    <col min="5896" max="6141" width="9.140625" style="1"/>
    <col min="6142" max="6142" width="4.140625" style="1" customWidth="1"/>
    <col min="6143" max="6143" width="25" style="1" customWidth="1"/>
    <col min="6144" max="6144" width="17.5703125" style="1" customWidth="1"/>
    <col min="6145" max="6145" width="17.7109375" style="1" customWidth="1"/>
    <col min="6146" max="6146" width="17" style="1" customWidth="1"/>
    <col min="6147" max="6147" width="16.42578125" style="1" customWidth="1"/>
    <col min="6148" max="6148" width="23" style="1" customWidth="1"/>
    <col min="6149" max="6149" width="13.42578125" style="1" customWidth="1"/>
    <col min="6150" max="6150" width="13.7109375" style="1" customWidth="1"/>
    <col min="6151" max="6151" width="23" style="1" customWidth="1"/>
    <col min="6152" max="6397" width="9.140625" style="1"/>
    <col min="6398" max="6398" width="4.140625" style="1" customWidth="1"/>
    <col min="6399" max="6399" width="25" style="1" customWidth="1"/>
    <col min="6400" max="6400" width="17.5703125" style="1" customWidth="1"/>
    <col min="6401" max="6401" width="17.7109375" style="1" customWidth="1"/>
    <col min="6402" max="6402" width="17" style="1" customWidth="1"/>
    <col min="6403" max="6403" width="16.42578125" style="1" customWidth="1"/>
    <col min="6404" max="6404" width="23" style="1" customWidth="1"/>
    <col min="6405" max="6405" width="13.42578125" style="1" customWidth="1"/>
    <col min="6406" max="6406" width="13.7109375" style="1" customWidth="1"/>
    <col min="6407" max="6407" width="23" style="1" customWidth="1"/>
    <col min="6408" max="6653" width="9.140625" style="1"/>
    <col min="6654" max="6654" width="4.140625" style="1" customWidth="1"/>
    <col min="6655" max="6655" width="25" style="1" customWidth="1"/>
    <col min="6656" max="6656" width="17.5703125" style="1" customWidth="1"/>
    <col min="6657" max="6657" width="17.7109375" style="1" customWidth="1"/>
    <col min="6658" max="6658" width="17" style="1" customWidth="1"/>
    <col min="6659" max="6659" width="16.42578125" style="1" customWidth="1"/>
    <col min="6660" max="6660" width="23" style="1" customWidth="1"/>
    <col min="6661" max="6661" width="13.42578125" style="1" customWidth="1"/>
    <col min="6662" max="6662" width="13.7109375" style="1" customWidth="1"/>
    <col min="6663" max="6663" width="23" style="1" customWidth="1"/>
    <col min="6664" max="6909" width="9.140625" style="1"/>
    <col min="6910" max="6910" width="4.140625" style="1" customWidth="1"/>
    <col min="6911" max="6911" width="25" style="1" customWidth="1"/>
    <col min="6912" max="6912" width="17.5703125" style="1" customWidth="1"/>
    <col min="6913" max="6913" width="17.7109375" style="1" customWidth="1"/>
    <col min="6914" max="6914" width="17" style="1" customWidth="1"/>
    <col min="6915" max="6915" width="16.42578125" style="1" customWidth="1"/>
    <col min="6916" max="6916" width="23" style="1" customWidth="1"/>
    <col min="6917" max="6917" width="13.42578125" style="1" customWidth="1"/>
    <col min="6918" max="6918" width="13.7109375" style="1" customWidth="1"/>
    <col min="6919" max="6919" width="23" style="1" customWidth="1"/>
    <col min="6920" max="7165" width="9.140625" style="1"/>
    <col min="7166" max="7166" width="4.140625" style="1" customWidth="1"/>
    <col min="7167" max="7167" width="25" style="1" customWidth="1"/>
    <col min="7168" max="7168" width="17.5703125" style="1" customWidth="1"/>
    <col min="7169" max="7169" width="17.7109375" style="1" customWidth="1"/>
    <col min="7170" max="7170" width="17" style="1" customWidth="1"/>
    <col min="7171" max="7171" width="16.42578125" style="1" customWidth="1"/>
    <col min="7172" max="7172" width="23" style="1" customWidth="1"/>
    <col min="7173" max="7173" width="13.42578125" style="1" customWidth="1"/>
    <col min="7174" max="7174" width="13.7109375" style="1" customWidth="1"/>
    <col min="7175" max="7175" width="23" style="1" customWidth="1"/>
    <col min="7176" max="7421" width="9.140625" style="1"/>
    <col min="7422" max="7422" width="4.140625" style="1" customWidth="1"/>
    <col min="7423" max="7423" width="25" style="1" customWidth="1"/>
    <col min="7424" max="7424" width="17.5703125" style="1" customWidth="1"/>
    <col min="7425" max="7425" width="17.7109375" style="1" customWidth="1"/>
    <col min="7426" max="7426" width="17" style="1" customWidth="1"/>
    <col min="7427" max="7427" width="16.42578125" style="1" customWidth="1"/>
    <col min="7428" max="7428" width="23" style="1" customWidth="1"/>
    <col min="7429" max="7429" width="13.42578125" style="1" customWidth="1"/>
    <col min="7430" max="7430" width="13.7109375" style="1" customWidth="1"/>
    <col min="7431" max="7431" width="23" style="1" customWidth="1"/>
    <col min="7432" max="7677" width="9.140625" style="1"/>
    <col min="7678" max="7678" width="4.140625" style="1" customWidth="1"/>
    <col min="7679" max="7679" width="25" style="1" customWidth="1"/>
    <col min="7680" max="7680" width="17.5703125" style="1" customWidth="1"/>
    <col min="7681" max="7681" width="17.7109375" style="1" customWidth="1"/>
    <col min="7682" max="7682" width="17" style="1" customWidth="1"/>
    <col min="7683" max="7683" width="16.42578125" style="1" customWidth="1"/>
    <col min="7684" max="7684" width="23" style="1" customWidth="1"/>
    <col min="7685" max="7685" width="13.42578125" style="1" customWidth="1"/>
    <col min="7686" max="7686" width="13.7109375" style="1" customWidth="1"/>
    <col min="7687" max="7687" width="23" style="1" customWidth="1"/>
    <col min="7688" max="7933" width="9.140625" style="1"/>
    <col min="7934" max="7934" width="4.140625" style="1" customWidth="1"/>
    <col min="7935" max="7935" width="25" style="1" customWidth="1"/>
    <col min="7936" max="7936" width="17.5703125" style="1" customWidth="1"/>
    <col min="7937" max="7937" width="17.7109375" style="1" customWidth="1"/>
    <col min="7938" max="7938" width="17" style="1" customWidth="1"/>
    <col min="7939" max="7939" width="16.42578125" style="1" customWidth="1"/>
    <col min="7940" max="7940" width="23" style="1" customWidth="1"/>
    <col min="7941" max="7941" width="13.42578125" style="1" customWidth="1"/>
    <col min="7942" max="7942" width="13.7109375" style="1" customWidth="1"/>
    <col min="7943" max="7943" width="23" style="1" customWidth="1"/>
    <col min="7944" max="8189" width="9.140625" style="1"/>
    <col min="8190" max="8190" width="4.140625" style="1" customWidth="1"/>
    <col min="8191" max="8191" width="25" style="1" customWidth="1"/>
    <col min="8192" max="8192" width="17.5703125" style="1" customWidth="1"/>
    <col min="8193" max="8193" width="17.7109375" style="1" customWidth="1"/>
    <col min="8194" max="8194" width="17" style="1" customWidth="1"/>
    <col min="8195" max="8195" width="16.42578125" style="1" customWidth="1"/>
    <col min="8196" max="8196" width="23" style="1" customWidth="1"/>
    <col min="8197" max="8197" width="13.42578125" style="1" customWidth="1"/>
    <col min="8198" max="8198" width="13.7109375" style="1" customWidth="1"/>
    <col min="8199" max="8199" width="23" style="1" customWidth="1"/>
    <col min="8200" max="8445" width="9.140625" style="1"/>
    <col min="8446" max="8446" width="4.140625" style="1" customWidth="1"/>
    <col min="8447" max="8447" width="25" style="1" customWidth="1"/>
    <col min="8448" max="8448" width="17.5703125" style="1" customWidth="1"/>
    <col min="8449" max="8449" width="17.7109375" style="1" customWidth="1"/>
    <col min="8450" max="8450" width="17" style="1" customWidth="1"/>
    <col min="8451" max="8451" width="16.42578125" style="1" customWidth="1"/>
    <col min="8452" max="8452" width="23" style="1" customWidth="1"/>
    <col min="8453" max="8453" width="13.42578125" style="1" customWidth="1"/>
    <col min="8454" max="8454" width="13.7109375" style="1" customWidth="1"/>
    <col min="8455" max="8455" width="23" style="1" customWidth="1"/>
    <col min="8456" max="8701" width="9.140625" style="1"/>
    <col min="8702" max="8702" width="4.140625" style="1" customWidth="1"/>
    <col min="8703" max="8703" width="25" style="1" customWidth="1"/>
    <col min="8704" max="8704" width="17.5703125" style="1" customWidth="1"/>
    <col min="8705" max="8705" width="17.7109375" style="1" customWidth="1"/>
    <col min="8706" max="8706" width="17" style="1" customWidth="1"/>
    <col min="8707" max="8707" width="16.42578125" style="1" customWidth="1"/>
    <col min="8708" max="8708" width="23" style="1" customWidth="1"/>
    <col min="8709" max="8709" width="13.42578125" style="1" customWidth="1"/>
    <col min="8710" max="8710" width="13.7109375" style="1" customWidth="1"/>
    <col min="8711" max="8711" width="23" style="1" customWidth="1"/>
    <col min="8712" max="8957" width="9.140625" style="1"/>
    <col min="8958" max="8958" width="4.140625" style="1" customWidth="1"/>
    <col min="8959" max="8959" width="25" style="1" customWidth="1"/>
    <col min="8960" max="8960" width="17.5703125" style="1" customWidth="1"/>
    <col min="8961" max="8961" width="17.7109375" style="1" customWidth="1"/>
    <col min="8962" max="8962" width="17" style="1" customWidth="1"/>
    <col min="8963" max="8963" width="16.42578125" style="1" customWidth="1"/>
    <col min="8964" max="8964" width="23" style="1" customWidth="1"/>
    <col min="8965" max="8965" width="13.42578125" style="1" customWidth="1"/>
    <col min="8966" max="8966" width="13.7109375" style="1" customWidth="1"/>
    <col min="8967" max="8967" width="23" style="1" customWidth="1"/>
    <col min="8968" max="9213" width="9.140625" style="1"/>
    <col min="9214" max="9214" width="4.140625" style="1" customWidth="1"/>
    <col min="9215" max="9215" width="25" style="1" customWidth="1"/>
    <col min="9216" max="9216" width="17.5703125" style="1" customWidth="1"/>
    <col min="9217" max="9217" width="17.7109375" style="1" customWidth="1"/>
    <col min="9218" max="9218" width="17" style="1" customWidth="1"/>
    <col min="9219" max="9219" width="16.42578125" style="1" customWidth="1"/>
    <col min="9220" max="9220" width="23" style="1" customWidth="1"/>
    <col min="9221" max="9221" width="13.42578125" style="1" customWidth="1"/>
    <col min="9222" max="9222" width="13.7109375" style="1" customWidth="1"/>
    <col min="9223" max="9223" width="23" style="1" customWidth="1"/>
    <col min="9224" max="9469" width="9.140625" style="1"/>
    <col min="9470" max="9470" width="4.140625" style="1" customWidth="1"/>
    <col min="9471" max="9471" width="25" style="1" customWidth="1"/>
    <col min="9472" max="9472" width="17.5703125" style="1" customWidth="1"/>
    <col min="9473" max="9473" width="17.7109375" style="1" customWidth="1"/>
    <col min="9474" max="9474" width="17" style="1" customWidth="1"/>
    <col min="9475" max="9475" width="16.42578125" style="1" customWidth="1"/>
    <col min="9476" max="9476" width="23" style="1" customWidth="1"/>
    <col min="9477" max="9477" width="13.42578125" style="1" customWidth="1"/>
    <col min="9478" max="9478" width="13.7109375" style="1" customWidth="1"/>
    <col min="9479" max="9479" width="23" style="1" customWidth="1"/>
    <col min="9480" max="9725" width="9.140625" style="1"/>
    <col min="9726" max="9726" width="4.140625" style="1" customWidth="1"/>
    <col min="9727" max="9727" width="25" style="1" customWidth="1"/>
    <col min="9728" max="9728" width="17.5703125" style="1" customWidth="1"/>
    <col min="9729" max="9729" width="17.7109375" style="1" customWidth="1"/>
    <col min="9730" max="9730" width="17" style="1" customWidth="1"/>
    <col min="9731" max="9731" width="16.42578125" style="1" customWidth="1"/>
    <col min="9732" max="9732" width="23" style="1" customWidth="1"/>
    <col min="9733" max="9733" width="13.42578125" style="1" customWidth="1"/>
    <col min="9734" max="9734" width="13.7109375" style="1" customWidth="1"/>
    <col min="9735" max="9735" width="23" style="1" customWidth="1"/>
    <col min="9736" max="9981" width="9.140625" style="1"/>
    <col min="9982" max="9982" width="4.140625" style="1" customWidth="1"/>
    <col min="9983" max="9983" width="25" style="1" customWidth="1"/>
    <col min="9984" max="9984" width="17.5703125" style="1" customWidth="1"/>
    <col min="9985" max="9985" width="17.7109375" style="1" customWidth="1"/>
    <col min="9986" max="9986" width="17" style="1" customWidth="1"/>
    <col min="9987" max="9987" width="16.42578125" style="1" customWidth="1"/>
    <col min="9988" max="9988" width="23" style="1" customWidth="1"/>
    <col min="9989" max="9989" width="13.42578125" style="1" customWidth="1"/>
    <col min="9990" max="9990" width="13.7109375" style="1" customWidth="1"/>
    <col min="9991" max="9991" width="23" style="1" customWidth="1"/>
    <col min="9992" max="10237" width="9.140625" style="1"/>
    <col min="10238" max="10238" width="4.140625" style="1" customWidth="1"/>
    <col min="10239" max="10239" width="25" style="1" customWidth="1"/>
    <col min="10240" max="10240" width="17.5703125" style="1" customWidth="1"/>
    <col min="10241" max="10241" width="17.7109375" style="1" customWidth="1"/>
    <col min="10242" max="10242" width="17" style="1" customWidth="1"/>
    <col min="10243" max="10243" width="16.42578125" style="1" customWidth="1"/>
    <col min="10244" max="10244" width="23" style="1" customWidth="1"/>
    <col min="10245" max="10245" width="13.42578125" style="1" customWidth="1"/>
    <col min="10246" max="10246" width="13.7109375" style="1" customWidth="1"/>
    <col min="10247" max="10247" width="23" style="1" customWidth="1"/>
    <col min="10248" max="10493" width="9.140625" style="1"/>
    <col min="10494" max="10494" width="4.140625" style="1" customWidth="1"/>
    <col min="10495" max="10495" width="25" style="1" customWidth="1"/>
    <col min="10496" max="10496" width="17.5703125" style="1" customWidth="1"/>
    <col min="10497" max="10497" width="17.7109375" style="1" customWidth="1"/>
    <col min="10498" max="10498" width="17" style="1" customWidth="1"/>
    <col min="10499" max="10499" width="16.42578125" style="1" customWidth="1"/>
    <col min="10500" max="10500" width="23" style="1" customWidth="1"/>
    <col min="10501" max="10501" width="13.42578125" style="1" customWidth="1"/>
    <col min="10502" max="10502" width="13.7109375" style="1" customWidth="1"/>
    <col min="10503" max="10503" width="23" style="1" customWidth="1"/>
    <col min="10504" max="10749" width="9.140625" style="1"/>
    <col min="10750" max="10750" width="4.140625" style="1" customWidth="1"/>
    <col min="10751" max="10751" width="25" style="1" customWidth="1"/>
    <col min="10752" max="10752" width="17.5703125" style="1" customWidth="1"/>
    <col min="10753" max="10753" width="17.7109375" style="1" customWidth="1"/>
    <col min="10754" max="10754" width="17" style="1" customWidth="1"/>
    <col min="10755" max="10755" width="16.42578125" style="1" customWidth="1"/>
    <col min="10756" max="10756" width="23" style="1" customWidth="1"/>
    <col min="10757" max="10757" width="13.42578125" style="1" customWidth="1"/>
    <col min="10758" max="10758" width="13.7109375" style="1" customWidth="1"/>
    <col min="10759" max="10759" width="23" style="1" customWidth="1"/>
    <col min="10760" max="11005" width="9.140625" style="1"/>
    <col min="11006" max="11006" width="4.140625" style="1" customWidth="1"/>
    <col min="11007" max="11007" width="25" style="1" customWidth="1"/>
    <col min="11008" max="11008" width="17.5703125" style="1" customWidth="1"/>
    <col min="11009" max="11009" width="17.7109375" style="1" customWidth="1"/>
    <col min="11010" max="11010" width="17" style="1" customWidth="1"/>
    <col min="11011" max="11011" width="16.42578125" style="1" customWidth="1"/>
    <col min="11012" max="11012" width="23" style="1" customWidth="1"/>
    <col min="11013" max="11013" width="13.42578125" style="1" customWidth="1"/>
    <col min="11014" max="11014" width="13.7109375" style="1" customWidth="1"/>
    <col min="11015" max="11015" width="23" style="1" customWidth="1"/>
    <col min="11016" max="11261" width="9.140625" style="1"/>
    <col min="11262" max="11262" width="4.140625" style="1" customWidth="1"/>
    <col min="11263" max="11263" width="25" style="1" customWidth="1"/>
    <col min="11264" max="11264" width="17.5703125" style="1" customWidth="1"/>
    <col min="11265" max="11265" width="17.7109375" style="1" customWidth="1"/>
    <col min="11266" max="11266" width="17" style="1" customWidth="1"/>
    <col min="11267" max="11267" width="16.42578125" style="1" customWidth="1"/>
    <col min="11268" max="11268" width="23" style="1" customWidth="1"/>
    <col min="11269" max="11269" width="13.42578125" style="1" customWidth="1"/>
    <col min="11270" max="11270" width="13.7109375" style="1" customWidth="1"/>
    <col min="11271" max="11271" width="23" style="1" customWidth="1"/>
    <col min="11272" max="11517" width="9.140625" style="1"/>
    <col min="11518" max="11518" width="4.140625" style="1" customWidth="1"/>
    <col min="11519" max="11519" width="25" style="1" customWidth="1"/>
    <col min="11520" max="11520" width="17.5703125" style="1" customWidth="1"/>
    <col min="11521" max="11521" width="17.7109375" style="1" customWidth="1"/>
    <col min="11522" max="11522" width="17" style="1" customWidth="1"/>
    <col min="11523" max="11523" width="16.42578125" style="1" customWidth="1"/>
    <col min="11524" max="11524" width="23" style="1" customWidth="1"/>
    <col min="11525" max="11525" width="13.42578125" style="1" customWidth="1"/>
    <col min="11526" max="11526" width="13.7109375" style="1" customWidth="1"/>
    <col min="11527" max="11527" width="23" style="1" customWidth="1"/>
    <col min="11528" max="11773" width="9.140625" style="1"/>
    <col min="11774" max="11774" width="4.140625" style="1" customWidth="1"/>
    <col min="11775" max="11775" width="25" style="1" customWidth="1"/>
    <col min="11776" max="11776" width="17.5703125" style="1" customWidth="1"/>
    <col min="11777" max="11777" width="17.7109375" style="1" customWidth="1"/>
    <col min="11778" max="11778" width="17" style="1" customWidth="1"/>
    <col min="11779" max="11779" width="16.42578125" style="1" customWidth="1"/>
    <col min="11780" max="11780" width="23" style="1" customWidth="1"/>
    <col min="11781" max="11781" width="13.42578125" style="1" customWidth="1"/>
    <col min="11782" max="11782" width="13.7109375" style="1" customWidth="1"/>
    <col min="11783" max="11783" width="23" style="1" customWidth="1"/>
    <col min="11784" max="12029" width="9.140625" style="1"/>
    <col min="12030" max="12030" width="4.140625" style="1" customWidth="1"/>
    <col min="12031" max="12031" width="25" style="1" customWidth="1"/>
    <col min="12032" max="12032" width="17.5703125" style="1" customWidth="1"/>
    <col min="12033" max="12033" width="17.7109375" style="1" customWidth="1"/>
    <col min="12034" max="12034" width="17" style="1" customWidth="1"/>
    <col min="12035" max="12035" width="16.42578125" style="1" customWidth="1"/>
    <col min="12036" max="12036" width="23" style="1" customWidth="1"/>
    <col min="12037" max="12037" width="13.42578125" style="1" customWidth="1"/>
    <col min="12038" max="12038" width="13.7109375" style="1" customWidth="1"/>
    <col min="12039" max="12039" width="23" style="1" customWidth="1"/>
    <col min="12040" max="12285" width="9.140625" style="1"/>
    <col min="12286" max="12286" width="4.140625" style="1" customWidth="1"/>
    <col min="12287" max="12287" width="25" style="1" customWidth="1"/>
    <col min="12288" max="12288" width="17.5703125" style="1" customWidth="1"/>
    <col min="12289" max="12289" width="17.7109375" style="1" customWidth="1"/>
    <col min="12290" max="12290" width="17" style="1" customWidth="1"/>
    <col min="12291" max="12291" width="16.42578125" style="1" customWidth="1"/>
    <col min="12292" max="12292" width="23" style="1" customWidth="1"/>
    <col min="12293" max="12293" width="13.42578125" style="1" customWidth="1"/>
    <col min="12294" max="12294" width="13.7109375" style="1" customWidth="1"/>
    <col min="12295" max="12295" width="23" style="1" customWidth="1"/>
    <col min="12296" max="12541" width="9.140625" style="1"/>
    <col min="12542" max="12542" width="4.140625" style="1" customWidth="1"/>
    <col min="12543" max="12543" width="25" style="1" customWidth="1"/>
    <col min="12544" max="12544" width="17.5703125" style="1" customWidth="1"/>
    <col min="12545" max="12545" width="17.7109375" style="1" customWidth="1"/>
    <col min="12546" max="12546" width="17" style="1" customWidth="1"/>
    <col min="12547" max="12547" width="16.42578125" style="1" customWidth="1"/>
    <col min="12548" max="12548" width="23" style="1" customWidth="1"/>
    <col min="12549" max="12549" width="13.42578125" style="1" customWidth="1"/>
    <col min="12550" max="12550" width="13.7109375" style="1" customWidth="1"/>
    <col min="12551" max="12551" width="23" style="1" customWidth="1"/>
    <col min="12552" max="12797" width="9.140625" style="1"/>
    <col min="12798" max="12798" width="4.140625" style="1" customWidth="1"/>
    <col min="12799" max="12799" width="25" style="1" customWidth="1"/>
    <col min="12800" max="12800" width="17.5703125" style="1" customWidth="1"/>
    <col min="12801" max="12801" width="17.7109375" style="1" customWidth="1"/>
    <col min="12802" max="12802" width="17" style="1" customWidth="1"/>
    <col min="12803" max="12803" width="16.42578125" style="1" customWidth="1"/>
    <col min="12804" max="12804" width="23" style="1" customWidth="1"/>
    <col min="12805" max="12805" width="13.42578125" style="1" customWidth="1"/>
    <col min="12806" max="12806" width="13.7109375" style="1" customWidth="1"/>
    <col min="12807" max="12807" width="23" style="1" customWidth="1"/>
    <col min="12808" max="13053" width="9.140625" style="1"/>
    <col min="13054" max="13054" width="4.140625" style="1" customWidth="1"/>
    <col min="13055" max="13055" width="25" style="1" customWidth="1"/>
    <col min="13056" max="13056" width="17.5703125" style="1" customWidth="1"/>
    <col min="13057" max="13057" width="17.7109375" style="1" customWidth="1"/>
    <col min="13058" max="13058" width="17" style="1" customWidth="1"/>
    <col min="13059" max="13059" width="16.42578125" style="1" customWidth="1"/>
    <col min="13060" max="13060" width="23" style="1" customWidth="1"/>
    <col min="13061" max="13061" width="13.42578125" style="1" customWidth="1"/>
    <col min="13062" max="13062" width="13.7109375" style="1" customWidth="1"/>
    <col min="13063" max="13063" width="23" style="1" customWidth="1"/>
    <col min="13064" max="13309" width="9.140625" style="1"/>
    <col min="13310" max="13310" width="4.140625" style="1" customWidth="1"/>
    <col min="13311" max="13311" width="25" style="1" customWidth="1"/>
    <col min="13312" max="13312" width="17.5703125" style="1" customWidth="1"/>
    <col min="13313" max="13313" width="17.7109375" style="1" customWidth="1"/>
    <col min="13314" max="13314" width="17" style="1" customWidth="1"/>
    <col min="13315" max="13315" width="16.42578125" style="1" customWidth="1"/>
    <col min="13316" max="13316" width="23" style="1" customWidth="1"/>
    <col min="13317" max="13317" width="13.42578125" style="1" customWidth="1"/>
    <col min="13318" max="13318" width="13.7109375" style="1" customWidth="1"/>
    <col min="13319" max="13319" width="23" style="1" customWidth="1"/>
    <col min="13320" max="13565" width="9.140625" style="1"/>
    <col min="13566" max="13566" width="4.140625" style="1" customWidth="1"/>
    <col min="13567" max="13567" width="25" style="1" customWidth="1"/>
    <col min="13568" max="13568" width="17.5703125" style="1" customWidth="1"/>
    <col min="13569" max="13569" width="17.7109375" style="1" customWidth="1"/>
    <col min="13570" max="13570" width="17" style="1" customWidth="1"/>
    <col min="13571" max="13571" width="16.42578125" style="1" customWidth="1"/>
    <col min="13572" max="13572" width="23" style="1" customWidth="1"/>
    <col min="13573" max="13573" width="13.42578125" style="1" customWidth="1"/>
    <col min="13574" max="13574" width="13.7109375" style="1" customWidth="1"/>
    <col min="13575" max="13575" width="23" style="1" customWidth="1"/>
    <col min="13576" max="13821" width="9.140625" style="1"/>
    <col min="13822" max="13822" width="4.140625" style="1" customWidth="1"/>
    <col min="13823" max="13823" width="25" style="1" customWidth="1"/>
    <col min="13824" max="13824" width="17.5703125" style="1" customWidth="1"/>
    <col min="13825" max="13825" width="17.7109375" style="1" customWidth="1"/>
    <col min="13826" max="13826" width="17" style="1" customWidth="1"/>
    <col min="13827" max="13827" width="16.42578125" style="1" customWidth="1"/>
    <col min="13828" max="13828" width="23" style="1" customWidth="1"/>
    <col min="13829" max="13829" width="13.42578125" style="1" customWidth="1"/>
    <col min="13830" max="13830" width="13.7109375" style="1" customWidth="1"/>
    <col min="13831" max="13831" width="23" style="1" customWidth="1"/>
    <col min="13832" max="14077" width="9.140625" style="1"/>
    <col min="14078" max="14078" width="4.140625" style="1" customWidth="1"/>
    <col min="14079" max="14079" width="25" style="1" customWidth="1"/>
    <col min="14080" max="14080" width="17.5703125" style="1" customWidth="1"/>
    <col min="14081" max="14081" width="17.7109375" style="1" customWidth="1"/>
    <col min="14082" max="14082" width="17" style="1" customWidth="1"/>
    <col min="14083" max="14083" width="16.42578125" style="1" customWidth="1"/>
    <col min="14084" max="14084" width="23" style="1" customWidth="1"/>
    <col min="14085" max="14085" width="13.42578125" style="1" customWidth="1"/>
    <col min="14086" max="14086" width="13.7109375" style="1" customWidth="1"/>
    <col min="14087" max="14087" width="23" style="1" customWidth="1"/>
    <col min="14088" max="14333" width="9.140625" style="1"/>
    <col min="14334" max="14334" width="4.140625" style="1" customWidth="1"/>
    <col min="14335" max="14335" width="25" style="1" customWidth="1"/>
    <col min="14336" max="14336" width="17.5703125" style="1" customWidth="1"/>
    <col min="14337" max="14337" width="17.7109375" style="1" customWidth="1"/>
    <col min="14338" max="14338" width="17" style="1" customWidth="1"/>
    <col min="14339" max="14339" width="16.42578125" style="1" customWidth="1"/>
    <col min="14340" max="14340" width="23" style="1" customWidth="1"/>
    <col min="14341" max="14341" width="13.42578125" style="1" customWidth="1"/>
    <col min="14342" max="14342" width="13.7109375" style="1" customWidth="1"/>
    <col min="14343" max="14343" width="23" style="1" customWidth="1"/>
    <col min="14344" max="14589" width="9.140625" style="1"/>
    <col min="14590" max="14590" width="4.140625" style="1" customWidth="1"/>
    <col min="14591" max="14591" width="25" style="1" customWidth="1"/>
    <col min="14592" max="14592" width="17.5703125" style="1" customWidth="1"/>
    <col min="14593" max="14593" width="17.7109375" style="1" customWidth="1"/>
    <col min="14594" max="14594" width="17" style="1" customWidth="1"/>
    <col min="14595" max="14595" width="16.42578125" style="1" customWidth="1"/>
    <col min="14596" max="14596" width="23" style="1" customWidth="1"/>
    <col min="14597" max="14597" width="13.42578125" style="1" customWidth="1"/>
    <col min="14598" max="14598" width="13.7109375" style="1" customWidth="1"/>
    <col min="14599" max="14599" width="23" style="1" customWidth="1"/>
    <col min="14600" max="14845" width="9.140625" style="1"/>
    <col min="14846" max="14846" width="4.140625" style="1" customWidth="1"/>
    <col min="14847" max="14847" width="25" style="1" customWidth="1"/>
    <col min="14848" max="14848" width="17.5703125" style="1" customWidth="1"/>
    <col min="14849" max="14849" width="17.7109375" style="1" customWidth="1"/>
    <col min="14850" max="14850" width="17" style="1" customWidth="1"/>
    <col min="14851" max="14851" width="16.42578125" style="1" customWidth="1"/>
    <col min="14852" max="14852" width="23" style="1" customWidth="1"/>
    <col min="14853" max="14853" width="13.42578125" style="1" customWidth="1"/>
    <col min="14854" max="14854" width="13.7109375" style="1" customWidth="1"/>
    <col min="14855" max="14855" width="23" style="1" customWidth="1"/>
    <col min="14856" max="15101" width="9.140625" style="1"/>
    <col min="15102" max="15102" width="4.140625" style="1" customWidth="1"/>
    <col min="15103" max="15103" width="25" style="1" customWidth="1"/>
    <col min="15104" max="15104" width="17.5703125" style="1" customWidth="1"/>
    <col min="15105" max="15105" width="17.7109375" style="1" customWidth="1"/>
    <col min="15106" max="15106" width="17" style="1" customWidth="1"/>
    <col min="15107" max="15107" width="16.42578125" style="1" customWidth="1"/>
    <col min="15108" max="15108" width="23" style="1" customWidth="1"/>
    <col min="15109" max="15109" width="13.42578125" style="1" customWidth="1"/>
    <col min="15110" max="15110" width="13.7109375" style="1" customWidth="1"/>
    <col min="15111" max="15111" width="23" style="1" customWidth="1"/>
    <col min="15112" max="15357" width="9.140625" style="1"/>
    <col min="15358" max="15358" width="4.140625" style="1" customWidth="1"/>
    <col min="15359" max="15359" width="25" style="1" customWidth="1"/>
    <col min="15360" max="15360" width="17.5703125" style="1" customWidth="1"/>
    <col min="15361" max="15361" width="17.7109375" style="1" customWidth="1"/>
    <col min="15362" max="15362" width="17" style="1" customWidth="1"/>
    <col min="15363" max="15363" width="16.42578125" style="1" customWidth="1"/>
    <col min="15364" max="15364" width="23" style="1" customWidth="1"/>
    <col min="15365" max="15365" width="13.42578125" style="1" customWidth="1"/>
    <col min="15366" max="15366" width="13.7109375" style="1" customWidth="1"/>
    <col min="15367" max="15367" width="23" style="1" customWidth="1"/>
    <col min="15368" max="15613" width="9.140625" style="1"/>
    <col min="15614" max="15614" width="4.140625" style="1" customWidth="1"/>
    <col min="15615" max="15615" width="25" style="1" customWidth="1"/>
    <col min="15616" max="15616" width="17.5703125" style="1" customWidth="1"/>
    <col min="15617" max="15617" width="17.7109375" style="1" customWidth="1"/>
    <col min="15618" max="15618" width="17" style="1" customWidth="1"/>
    <col min="15619" max="15619" width="16.42578125" style="1" customWidth="1"/>
    <col min="15620" max="15620" width="23" style="1" customWidth="1"/>
    <col min="15621" max="15621" width="13.42578125" style="1" customWidth="1"/>
    <col min="15622" max="15622" width="13.7109375" style="1" customWidth="1"/>
    <col min="15623" max="15623" width="23" style="1" customWidth="1"/>
    <col min="15624" max="15869" width="9.140625" style="1"/>
    <col min="15870" max="15870" width="4.140625" style="1" customWidth="1"/>
    <col min="15871" max="15871" width="25" style="1" customWidth="1"/>
    <col min="15872" max="15872" width="17.5703125" style="1" customWidth="1"/>
    <col min="15873" max="15873" width="17.7109375" style="1" customWidth="1"/>
    <col min="15874" max="15874" width="17" style="1" customWidth="1"/>
    <col min="15875" max="15875" width="16.42578125" style="1" customWidth="1"/>
    <col min="15876" max="15876" width="23" style="1" customWidth="1"/>
    <col min="15877" max="15877" width="13.42578125" style="1" customWidth="1"/>
    <col min="15878" max="15878" width="13.7109375" style="1" customWidth="1"/>
    <col min="15879" max="15879" width="23" style="1" customWidth="1"/>
    <col min="15880" max="16125" width="9.140625" style="1"/>
    <col min="16126" max="16126" width="4.140625" style="1" customWidth="1"/>
    <col min="16127" max="16127" width="25" style="1" customWidth="1"/>
    <col min="16128" max="16128" width="17.5703125" style="1" customWidth="1"/>
    <col min="16129" max="16129" width="17.7109375" style="1" customWidth="1"/>
    <col min="16130" max="16130" width="17" style="1" customWidth="1"/>
    <col min="16131" max="16131" width="16.42578125" style="1" customWidth="1"/>
    <col min="16132" max="16132" width="23" style="1" customWidth="1"/>
    <col min="16133" max="16133" width="13.42578125" style="1" customWidth="1"/>
    <col min="16134" max="16134" width="13.7109375" style="1" customWidth="1"/>
    <col min="16135" max="16135" width="23" style="1" customWidth="1"/>
    <col min="16136" max="16384" width="9.140625" style="1"/>
  </cols>
  <sheetData>
    <row r="1" spans="1:7" x14ac:dyDescent="0.25">
      <c r="G1" s="2" t="s">
        <v>136</v>
      </c>
    </row>
    <row r="2" spans="1:7" x14ac:dyDescent="0.25">
      <c r="G2" s="2" t="s">
        <v>0</v>
      </c>
    </row>
    <row r="3" spans="1:7" x14ac:dyDescent="0.25">
      <c r="G3" s="2" t="s">
        <v>138</v>
      </c>
    </row>
    <row r="5" spans="1:7" x14ac:dyDescent="0.25">
      <c r="G5" s="2" t="s">
        <v>137</v>
      </c>
    </row>
    <row r="6" spans="1:7" ht="16.5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125" t="s">
        <v>134</v>
      </c>
      <c r="B7" s="125"/>
      <c r="C7" s="125"/>
      <c r="D7" s="125"/>
      <c r="E7" s="125"/>
      <c r="F7" s="125"/>
      <c r="G7" s="125"/>
    </row>
    <row r="8" spans="1:7" ht="15.75" customHeight="1" x14ac:dyDescent="0.25">
      <c r="A8" s="125" t="s">
        <v>135</v>
      </c>
      <c r="B8" s="125"/>
      <c r="C8" s="125"/>
      <c r="D8" s="125"/>
      <c r="E8" s="125"/>
      <c r="F8" s="125"/>
      <c r="G8" s="125"/>
    </row>
    <row r="9" spans="1:7" ht="19.5" customHeight="1" x14ac:dyDescent="0.25">
      <c r="A9" s="125" t="s">
        <v>206</v>
      </c>
      <c r="B9" s="125"/>
      <c r="C9" s="125"/>
      <c r="D9" s="125"/>
      <c r="E9" s="125"/>
      <c r="F9" s="125"/>
      <c r="G9" s="125"/>
    </row>
    <row r="10" spans="1:7" x14ac:dyDescent="0.25">
      <c r="A10" s="4"/>
      <c r="B10" s="4"/>
      <c r="C10" s="4"/>
      <c r="D10" s="4"/>
      <c r="E10" s="4"/>
      <c r="F10" s="4"/>
      <c r="G10" s="4"/>
    </row>
    <row r="11" spans="1:7" ht="15.75" customHeight="1" x14ac:dyDescent="0.25">
      <c r="A11" s="4"/>
      <c r="B11" s="125"/>
      <c r="C11" s="125"/>
      <c r="D11" s="125"/>
      <c r="E11" s="125"/>
      <c r="F11" s="125"/>
      <c r="G11" s="4"/>
    </row>
    <row r="13" spans="1:7" s="6" customFormat="1" ht="107.25" customHeight="1" x14ac:dyDescent="0.25">
      <c r="A13" s="77" t="s">
        <v>109</v>
      </c>
      <c r="B13" s="77" t="s">
        <v>110</v>
      </c>
      <c r="C13" s="77" t="s">
        <v>1</v>
      </c>
      <c r="D13" s="77" t="s">
        <v>111</v>
      </c>
      <c r="E13" s="77" t="s">
        <v>2</v>
      </c>
      <c r="F13" s="77" t="s">
        <v>3</v>
      </c>
      <c r="G13" s="77" t="s">
        <v>112</v>
      </c>
    </row>
    <row r="14" spans="1:7" s="8" customFormat="1" ht="18.75" customHeight="1" x14ac:dyDescent="0.25">
      <c r="A14" s="78">
        <v>1</v>
      </c>
      <c r="B14" s="78">
        <v>2</v>
      </c>
      <c r="C14" s="79">
        <v>3</v>
      </c>
      <c r="D14" s="78">
        <v>4</v>
      </c>
      <c r="E14" s="78">
        <v>5</v>
      </c>
      <c r="F14" s="78">
        <v>6</v>
      </c>
      <c r="G14" s="78">
        <v>7</v>
      </c>
    </row>
    <row r="15" spans="1:7" ht="24.95" customHeight="1" x14ac:dyDescent="0.25">
      <c r="A15" s="64" t="s">
        <v>59</v>
      </c>
      <c r="B15" s="64" t="s">
        <v>59</v>
      </c>
      <c r="C15" s="80" t="s">
        <v>67</v>
      </c>
      <c r="D15" s="39">
        <v>4</v>
      </c>
      <c r="E15" s="41">
        <v>1</v>
      </c>
      <c r="F15" s="41">
        <v>0.798651</v>
      </c>
      <c r="G15" s="13">
        <f t="shared" ref="G15:G64" si="0">E15-F15</f>
        <v>0.201349</v>
      </c>
    </row>
    <row r="16" spans="1:7" ht="24.95" customHeight="1" x14ac:dyDescent="0.25">
      <c r="A16" s="84" t="s">
        <v>60</v>
      </c>
      <c r="B16" s="84" t="s">
        <v>60</v>
      </c>
      <c r="C16" s="80" t="s">
        <v>94</v>
      </c>
      <c r="D16" s="39">
        <v>7</v>
      </c>
      <c r="E16" s="41">
        <v>1.1000000000000001E-3</v>
      </c>
      <c r="F16" s="41">
        <v>8.3500000000000002E-4</v>
      </c>
      <c r="G16" s="13">
        <f t="shared" si="0"/>
        <v>2.6500000000000004E-4</v>
      </c>
    </row>
    <row r="17" spans="1:8" ht="24.95" customHeight="1" x14ac:dyDescent="0.25">
      <c r="A17" s="84" t="s">
        <v>60</v>
      </c>
      <c r="B17" s="84" t="s">
        <v>60</v>
      </c>
      <c r="C17" s="80" t="s">
        <v>4</v>
      </c>
      <c r="D17" s="39">
        <v>6</v>
      </c>
      <c r="E17" s="18">
        <v>1.5E-3</v>
      </c>
      <c r="F17" s="18">
        <v>1.3320000000000001E-3</v>
      </c>
      <c r="G17" s="13">
        <f t="shared" si="0"/>
        <v>1.6799999999999996E-4</v>
      </c>
      <c r="H17" s="37"/>
    </row>
    <row r="18" spans="1:8" ht="24.95" customHeight="1" x14ac:dyDescent="0.25">
      <c r="A18" s="64" t="s">
        <v>59</v>
      </c>
      <c r="B18" s="64" t="s">
        <v>59</v>
      </c>
      <c r="C18" s="80" t="s">
        <v>5</v>
      </c>
      <c r="D18" s="39">
        <v>7</v>
      </c>
      <c r="E18" s="41">
        <v>8.0000000000000004E-4</v>
      </c>
      <c r="F18" s="41">
        <v>5.4100000000000003E-4</v>
      </c>
      <c r="G18" s="13">
        <f t="shared" si="0"/>
        <v>2.5900000000000001E-4</v>
      </c>
      <c r="H18" s="37"/>
    </row>
    <row r="19" spans="1:8" ht="24.95" customHeight="1" x14ac:dyDescent="0.25">
      <c r="A19" s="64" t="s">
        <v>59</v>
      </c>
      <c r="B19" s="64" t="s">
        <v>59</v>
      </c>
      <c r="C19" s="19" t="s">
        <v>132</v>
      </c>
      <c r="D19" s="40">
        <v>6</v>
      </c>
      <c r="E19" s="41">
        <v>1E-3</v>
      </c>
      <c r="F19" s="41">
        <v>1.0629999999999999E-3</v>
      </c>
      <c r="G19" s="13">
        <f t="shared" si="0"/>
        <v>-6.2999999999999905E-5</v>
      </c>
    </row>
    <row r="20" spans="1:8" ht="24.95" customHeight="1" x14ac:dyDescent="0.25">
      <c r="A20" s="84" t="s">
        <v>60</v>
      </c>
      <c r="B20" s="84" t="s">
        <v>60</v>
      </c>
      <c r="C20" s="19" t="s">
        <v>132</v>
      </c>
      <c r="D20" s="40">
        <v>6</v>
      </c>
      <c r="E20" s="41">
        <v>1.1999999999999999E-3</v>
      </c>
      <c r="F20" s="41">
        <v>1.364E-3</v>
      </c>
      <c r="G20" s="13">
        <f t="shared" si="0"/>
        <v>-1.6400000000000008E-4</v>
      </c>
    </row>
    <row r="21" spans="1:8" ht="24.95" customHeight="1" x14ac:dyDescent="0.25">
      <c r="A21" s="84" t="s">
        <v>60</v>
      </c>
      <c r="B21" s="84" t="s">
        <v>60</v>
      </c>
      <c r="C21" s="19" t="s">
        <v>6</v>
      </c>
      <c r="D21" s="40">
        <v>6</v>
      </c>
      <c r="E21" s="41">
        <v>1.5E-3</v>
      </c>
      <c r="F21" s="41">
        <v>1.106E-3</v>
      </c>
      <c r="G21" s="13">
        <f t="shared" si="0"/>
        <v>3.9400000000000004E-4</v>
      </c>
      <c r="H21" s="37"/>
    </row>
    <row r="22" spans="1:8" ht="24.95" customHeight="1" x14ac:dyDescent="0.25">
      <c r="A22" s="46" t="s">
        <v>14</v>
      </c>
      <c r="B22" s="46" t="s">
        <v>14</v>
      </c>
      <c r="C22" s="19" t="s">
        <v>7</v>
      </c>
      <c r="D22" s="40">
        <v>6</v>
      </c>
      <c r="E22" s="41">
        <v>1.5E-3</v>
      </c>
      <c r="F22" s="41">
        <v>1.3420000000000001E-3</v>
      </c>
      <c r="G22" s="13">
        <f t="shared" si="0"/>
        <v>1.5799999999999994E-4</v>
      </c>
      <c r="H22" s="37"/>
    </row>
    <row r="23" spans="1:8" ht="24.95" customHeight="1" x14ac:dyDescent="0.25">
      <c r="A23" s="46" t="s">
        <v>14</v>
      </c>
      <c r="B23" s="46" t="s">
        <v>14</v>
      </c>
      <c r="C23" s="21" t="s">
        <v>8</v>
      </c>
      <c r="D23" s="40">
        <v>6</v>
      </c>
      <c r="E23" s="44">
        <v>1E-3</v>
      </c>
      <c r="F23" s="44">
        <v>1.338E-3</v>
      </c>
      <c r="G23" s="13">
        <f t="shared" si="0"/>
        <v>-3.3799999999999998E-4</v>
      </c>
      <c r="H23" s="37"/>
    </row>
    <row r="24" spans="1:8" ht="24.95" customHeight="1" x14ac:dyDescent="0.25">
      <c r="A24" s="84" t="s">
        <v>60</v>
      </c>
      <c r="B24" s="84" t="s">
        <v>60</v>
      </c>
      <c r="C24" s="21" t="s">
        <v>8</v>
      </c>
      <c r="D24" s="40">
        <v>6</v>
      </c>
      <c r="E24" s="44">
        <v>2.7000000000000001E-3</v>
      </c>
      <c r="F24" s="44">
        <f>0.000863+0.000778</f>
        <v>1.6410000000000001E-3</v>
      </c>
      <c r="G24" s="13">
        <f t="shared" si="0"/>
        <v>1.059E-3</v>
      </c>
      <c r="H24" s="37"/>
    </row>
    <row r="25" spans="1:8" ht="24.95" customHeight="1" x14ac:dyDescent="0.25">
      <c r="A25" s="46" t="s">
        <v>14</v>
      </c>
      <c r="B25" s="46" t="s">
        <v>14</v>
      </c>
      <c r="C25" s="19" t="s">
        <v>9</v>
      </c>
      <c r="D25" s="40">
        <v>5</v>
      </c>
      <c r="E25" s="41">
        <v>2.75E-2</v>
      </c>
      <c r="F25" s="41">
        <v>2.0917999999999999E-2</v>
      </c>
      <c r="G25" s="13">
        <f t="shared" si="0"/>
        <v>6.582000000000001E-3</v>
      </c>
    </row>
    <row r="26" spans="1:8" ht="24.95" customHeight="1" x14ac:dyDescent="0.25">
      <c r="A26" s="64" t="s">
        <v>59</v>
      </c>
      <c r="B26" s="64" t="s">
        <v>74</v>
      </c>
      <c r="C26" s="15" t="s">
        <v>10</v>
      </c>
      <c r="D26" s="40">
        <v>5</v>
      </c>
      <c r="E26" s="12">
        <v>0.02</v>
      </c>
      <c r="F26" s="12">
        <v>1.5184E-2</v>
      </c>
      <c r="G26" s="13">
        <f t="shared" si="0"/>
        <v>4.8160000000000008E-3</v>
      </c>
    </row>
    <row r="27" spans="1:8" ht="24.95" customHeight="1" x14ac:dyDescent="0.25">
      <c r="A27" s="46" t="s">
        <v>162</v>
      </c>
      <c r="B27" s="46" t="s">
        <v>162</v>
      </c>
      <c r="C27" s="15" t="s">
        <v>205</v>
      </c>
      <c r="D27" s="40">
        <v>5</v>
      </c>
      <c r="E27" s="12">
        <v>2.4E-2</v>
      </c>
      <c r="F27" s="12">
        <v>6.3506999999999994E-2</v>
      </c>
      <c r="G27" s="13">
        <f t="shared" si="0"/>
        <v>-3.9506999999999994E-2</v>
      </c>
    </row>
    <row r="28" spans="1:8" ht="24.95" customHeight="1" x14ac:dyDescent="0.25">
      <c r="A28" s="66" t="s">
        <v>15</v>
      </c>
      <c r="B28" s="66" t="s">
        <v>15</v>
      </c>
      <c r="C28" s="15" t="s">
        <v>91</v>
      </c>
      <c r="D28" s="40">
        <v>5</v>
      </c>
      <c r="E28" s="12">
        <v>0.109486</v>
      </c>
      <c r="F28" s="12">
        <v>4.5964999999999999E-2</v>
      </c>
      <c r="G28" s="13">
        <f t="shared" si="0"/>
        <v>6.3520999999999994E-2</v>
      </c>
    </row>
    <row r="29" spans="1:8" ht="24.95" customHeight="1" x14ac:dyDescent="0.25">
      <c r="A29" s="88" t="s">
        <v>59</v>
      </c>
      <c r="B29" s="88" t="s">
        <v>59</v>
      </c>
      <c r="C29" s="26" t="s">
        <v>126</v>
      </c>
      <c r="D29" s="40">
        <v>5</v>
      </c>
      <c r="E29" s="12">
        <f>0.107001+0.058506+0.003899</f>
        <v>0.16940600000000003</v>
      </c>
      <c r="F29" s="12">
        <f>0.107001+0.058506+0.003899</f>
        <v>0.16940600000000003</v>
      </c>
      <c r="G29" s="89">
        <f t="shared" si="0"/>
        <v>0</v>
      </c>
    </row>
    <row r="30" spans="1:8" ht="24.95" customHeight="1" x14ac:dyDescent="0.25">
      <c r="A30" s="64" t="s">
        <v>59</v>
      </c>
      <c r="B30" s="88" t="s">
        <v>59</v>
      </c>
      <c r="C30" s="29" t="s">
        <v>13</v>
      </c>
      <c r="D30" s="40">
        <v>7</v>
      </c>
      <c r="E30" s="12">
        <v>7.5100000000000004E-4</v>
      </c>
      <c r="F30" s="12">
        <v>9.2000000000000003E-4</v>
      </c>
      <c r="G30" s="13">
        <f t="shared" si="0"/>
        <v>-1.6899999999999999E-4</v>
      </c>
    </row>
    <row r="31" spans="1:8" ht="24.95" customHeight="1" x14ac:dyDescent="0.25">
      <c r="A31" s="46" t="s">
        <v>14</v>
      </c>
      <c r="B31" s="46" t="s">
        <v>14</v>
      </c>
      <c r="C31" s="30" t="s">
        <v>98</v>
      </c>
      <c r="D31" s="40">
        <v>6</v>
      </c>
      <c r="E31" s="12">
        <v>6.0000000000000001E-3</v>
      </c>
      <c r="F31" s="12">
        <v>4.424E-3</v>
      </c>
      <c r="G31" s="13">
        <f t="shared" si="0"/>
        <v>1.5760000000000001E-3</v>
      </c>
    </row>
    <row r="32" spans="1:8" ht="24.95" customHeight="1" x14ac:dyDescent="0.25">
      <c r="A32" s="46" t="s">
        <v>14</v>
      </c>
      <c r="B32" s="46" t="s">
        <v>14</v>
      </c>
      <c r="C32" s="20" t="s">
        <v>127</v>
      </c>
      <c r="D32" s="39">
        <v>7</v>
      </c>
      <c r="E32" s="12">
        <v>1E-3</v>
      </c>
      <c r="F32" s="12">
        <v>8.8400000000000002E-4</v>
      </c>
      <c r="G32" s="13">
        <f t="shared" si="0"/>
        <v>1.16E-4</v>
      </c>
    </row>
    <row r="33" spans="1:7" ht="24.95" customHeight="1" x14ac:dyDescent="0.25">
      <c r="A33" s="66" t="s">
        <v>15</v>
      </c>
      <c r="B33" s="66" t="s">
        <v>15</v>
      </c>
      <c r="C33" s="92" t="s">
        <v>78</v>
      </c>
      <c r="D33" s="40">
        <v>6</v>
      </c>
      <c r="E33" s="12">
        <v>6.0000000000000001E-3</v>
      </c>
      <c r="F33" s="12">
        <v>7.2719999999999998E-3</v>
      </c>
      <c r="G33" s="13">
        <f t="shared" si="0"/>
        <v>-1.2719999999999997E-3</v>
      </c>
    </row>
    <row r="34" spans="1:7" ht="24.95" customHeight="1" x14ac:dyDescent="0.25">
      <c r="A34" s="46" t="s">
        <v>14</v>
      </c>
      <c r="B34" s="46" t="s">
        <v>14</v>
      </c>
      <c r="C34" s="93" t="s">
        <v>79</v>
      </c>
      <c r="D34" s="40">
        <v>6</v>
      </c>
      <c r="E34" s="81">
        <v>5.0000000000000001E-3</v>
      </c>
      <c r="F34" s="81">
        <v>3.7859999999999999E-3</v>
      </c>
      <c r="G34" s="13">
        <f t="shared" si="0"/>
        <v>1.2140000000000002E-3</v>
      </c>
    </row>
    <row r="35" spans="1:7" ht="24.95" customHeight="1" x14ac:dyDescent="0.25">
      <c r="A35" s="84" t="s">
        <v>60</v>
      </c>
      <c r="B35" s="84" t="s">
        <v>60</v>
      </c>
      <c r="C35" s="20" t="s">
        <v>16</v>
      </c>
      <c r="D35" s="39">
        <v>6</v>
      </c>
      <c r="E35" s="12">
        <v>1.1800000000000001E-3</v>
      </c>
      <c r="F35" s="12">
        <v>1.238E-3</v>
      </c>
      <c r="G35" s="13">
        <f t="shared" si="0"/>
        <v>-5.7999999999999892E-5</v>
      </c>
    </row>
    <row r="36" spans="1:7" ht="24.95" customHeight="1" x14ac:dyDescent="0.25">
      <c r="A36" s="64" t="s">
        <v>59</v>
      </c>
      <c r="B36" s="65" t="s">
        <v>59</v>
      </c>
      <c r="C36" s="20" t="s">
        <v>189</v>
      </c>
      <c r="D36" s="39">
        <v>5</v>
      </c>
      <c r="E36" s="12">
        <v>0.17397199999999999</v>
      </c>
      <c r="F36" s="12">
        <f>0.242805+0.036687</f>
        <v>0.27949199999999996</v>
      </c>
      <c r="G36" s="13">
        <f t="shared" si="0"/>
        <v>-0.10551999999999997</v>
      </c>
    </row>
    <row r="37" spans="1:7" ht="24.95" customHeight="1" x14ac:dyDescent="0.25">
      <c r="A37" s="46" t="s">
        <v>14</v>
      </c>
      <c r="B37" s="46" t="s">
        <v>14</v>
      </c>
      <c r="C37" s="20" t="s">
        <v>17</v>
      </c>
      <c r="D37" s="40">
        <v>6</v>
      </c>
      <c r="E37" s="12">
        <v>2.5000000000000001E-3</v>
      </c>
      <c r="F37" s="12">
        <v>0</v>
      </c>
      <c r="G37" s="13">
        <f t="shared" si="0"/>
        <v>2.5000000000000001E-3</v>
      </c>
    </row>
    <row r="38" spans="1:7" ht="24.95" customHeight="1" x14ac:dyDescent="0.25">
      <c r="A38" s="66" t="s">
        <v>15</v>
      </c>
      <c r="B38" s="66" t="s">
        <v>15</v>
      </c>
      <c r="C38" s="20" t="s">
        <v>18</v>
      </c>
      <c r="D38" s="40">
        <v>7</v>
      </c>
      <c r="E38" s="12">
        <v>3.0600000000000001E-4</v>
      </c>
      <c r="F38" s="12">
        <v>7.1100000000000004E-4</v>
      </c>
      <c r="G38" s="13">
        <f t="shared" si="0"/>
        <v>-4.0500000000000003E-4</v>
      </c>
    </row>
    <row r="39" spans="1:7" ht="24.95" customHeight="1" x14ac:dyDescent="0.25">
      <c r="A39" s="66" t="s">
        <v>15</v>
      </c>
      <c r="B39" s="66" t="s">
        <v>15</v>
      </c>
      <c r="C39" s="20" t="s">
        <v>19</v>
      </c>
      <c r="D39" s="40">
        <v>6</v>
      </c>
      <c r="E39" s="12">
        <v>7.0000000000000001E-3</v>
      </c>
      <c r="F39" s="12">
        <v>7.8110000000000002E-3</v>
      </c>
      <c r="G39" s="13">
        <f t="shared" si="0"/>
        <v>-8.1100000000000009E-4</v>
      </c>
    </row>
    <row r="40" spans="1:7" ht="24.95" customHeight="1" x14ac:dyDescent="0.25">
      <c r="A40" s="46" t="s">
        <v>14</v>
      </c>
      <c r="B40" s="46" t="s">
        <v>14</v>
      </c>
      <c r="C40" s="20" t="s">
        <v>20</v>
      </c>
      <c r="D40" s="40">
        <v>6</v>
      </c>
      <c r="E40" s="12">
        <v>7.4000000000000003E-3</v>
      </c>
      <c r="F40" s="12">
        <v>1.3690000000000001E-2</v>
      </c>
      <c r="G40" s="13">
        <f t="shared" si="0"/>
        <v>-6.2900000000000005E-3</v>
      </c>
    </row>
    <row r="41" spans="1:7" ht="24.95" customHeight="1" x14ac:dyDescent="0.25">
      <c r="A41" s="46" t="s">
        <v>14</v>
      </c>
      <c r="B41" s="46" t="s">
        <v>14</v>
      </c>
      <c r="C41" s="20" t="s">
        <v>169</v>
      </c>
      <c r="D41" s="40">
        <v>7</v>
      </c>
      <c r="E41" s="12">
        <v>5.5000000000000002E-5</v>
      </c>
      <c r="F41" s="12">
        <v>5.5000000000000002E-5</v>
      </c>
      <c r="G41" s="13">
        <f t="shared" si="0"/>
        <v>0</v>
      </c>
    </row>
    <row r="42" spans="1:7" ht="24.95" customHeight="1" x14ac:dyDescent="0.25">
      <c r="A42" s="66" t="s">
        <v>15</v>
      </c>
      <c r="B42" s="66" t="s">
        <v>15</v>
      </c>
      <c r="C42" s="20" t="s">
        <v>21</v>
      </c>
      <c r="D42" s="39">
        <v>7</v>
      </c>
      <c r="E42" s="12">
        <v>8.9999999999999998E-4</v>
      </c>
      <c r="F42" s="12">
        <v>6.6600000000000003E-4</v>
      </c>
      <c r="G42" s="13">
        <f t="shared" si="0"/>
        <v>2.3399999999999994E-4</v>
      </c>
    </row>
    <row r="43" spans="1:7" ht="24.95" customHeight="1" x14ac:dyDescent="0.25">
      <c r="A43" s="66" t="s">
        <v>15</v>
      </c>
      <c r="B43" s="66" t="s">
        <v>15</v>
      </c>
      <c r="C43" s="20" t="s">
        <v>22</v>
      </c>
      <c r="D43" s="40">
        <v>6</v>
      </c>
      <c r="E43" s="12">
        <v>1.6199999999999999E-3</v>
      </c>
      <c r="F43" s="12">
        <v>1.591E-3</v>
      </c>
      <c r="G43" s="13">
        <f t="shared" si="0"/>
        <v>2.8999999999999946E-5</v>
      </c>
    </row>
    <row r="44" spans="1:7" ht="24.95" customHeight="1" x14ac:dyDescent="0.25">
      <c r="A44" s="46" t="s">
        <v>172</v>
      </c>
      <c r="B44" s="46" t="s">
        <v>172</v>
      </c>
      <c r="C44" s="20" t="s">
        <v>23</v>
      </c>
      <c r="D44" s="40">
        <v>5</v>
      </c>
      <c r="E44" s="12">
        <v>2.5575000000000001E-2</v>
      </c>
      <c r="F44" s="12">
        <v>1.9E-2</v>
      </c>
      <c r="G44" s="13">
        <f t="shared" si="0"/>
        <v>6.575000000000001E-3</v>
      </c>
    </row>
    <row r="45" spans="1:7" ht="24.95" customHeight="1" x14ac:dyDescent="0.25">
      <c r="A45" s="66" t="s">
        <v>172</v>
      </c>
      <c r="B45" s="66" t="s">
        <v>172</v>
      </c>
      <c r="C45" s="20" t="s">
        <v>139</v>
      </c>
      <c r="D45" s="39">
        <v>5</v>
      </c>
      <c r="E45" s="12">
        <v>0.106307</v>
      </c>
      <c r="F45" s="12">
        <f>0.10328+0.01745</f>
        <v>0.12073</v>
      </c>
      <c r="G45" s="13">
        <f t="shared" si="0"/>
        <v>-1.4423000000000005E-2</v>
      </c>
    </row>
    <row r="46" spans="1:7" ht="24.95" customHeight="1" x14ac:dyDescent="0.25">
      <c r="A46" s="46" t="s">
        <v>14</v>
      </c>
      <c r="B46" s="46" t="s">
        <v>14</v>
      </c>
      <c r="C46" s="20" t="s">
        <v>24</v>
      </c>
      <c r="D46" s="40">
        <v>6</v>
      </c>
      <c r="E46" s="12">
        <v>3.0000000000000001E-3</v>
      </c>
      <c r="F46" s="12">
        <v>2.4589999999999998E-3</v>
      </c>
      <c r="G46" s="13">
        <f t="shared" si="0"/>
        <v>5.4100000000000025E-4</v>
      </c>
    </row>
    <row r="47" spans="1:7" ht="24.95" customHeight="1" x14ac:dyDescent="0.2">
      <c r="A47" s="66" t="s">
        <v>15</v>
      </c>
      <c r="B47" s="66" t="s">
        <v>15</v>
      </c>
      <c r="C47" s="95" t="s">
        <v>80</v>
      </c>
      <c r="D47" s="39">
        <v>7</v>
      </c>
      <c r="E47" s="12">
        <v>9.3199999999999999E-4</v>
      </c>
      <c r="F47" s="12">
        <v>1.1659999999999999E-3</v>
      </c>
      <c r="G47" s="13">
        <f t="shared" si="0"/>
        <v>-2.3399999999999994E-4</v>
      </c>
    </row>
    <row r="48" spans="1:7" ht="24.95" customHeight="1" x14ac:dyDescent="0.25">
      <c r="A48" s="66" t="s">
        <v>172</v>
      </c>
      <c r="B48" s="66" t="s">
        <v>172</v>
      </c>
      <c r="C48" s="20" t="s">
        <v>25</v>
      </c>
      <c r="D48" s="39">
        <v>7</v>
      </c>
      <c r="E48" s="12">
        <v>1.4890000000000001E-3</v>
      </c>
      <c r="F48" s="12">
        <v>8.8999999999999995E-5</v>
      </c>
      <c r="G48" s="13">
        <f t="shared" si="0"/>
        <v>1.4000000000000002E-3</v>
      </c>
    </row>
    <row r="49" spans="1:7" ht="24.95" customHeight="1" x14ac:dyDescent="0.25">
      <c r="A49" s="46" t="s">
        <v>14</v>
      </c>
      <c r="B49" s="46" t="s">
        <v>14</v>
      </c>
      <c r="C49" s="27" t="s">
        <v>26</v>
      </c>
      <c r="D49" s="39">
        <v>4</v>
      </c>
      <c r="E49" s="12">
        <v>0.18335199999999999</v>
      </c>
      <c r="F49" s="12">
        <v>0.17356099999999999</v>
      </c>
      <c r="G49" s="13">
        <f t="shared" si="0"/>
        <v>9.7909999999999942E-3</v>
      </c>
    </row>
    <row r="50" spans="1:7" ht="24.95" customHeight="1" x14ac:dyDescent="0.25">
      <c r="A50" s="46" t="s">
        <v>14</v>
      </c>
      <c r="B50" s="46" t="s">
        <v>14</v>
      </c>
      <c r="C50" s="27" t="s">
        <v>26</v>
      </c>
      <c r="D50" s="39">
        <v>5</v>
      </c>
      <c r="E50" s="12">
        <v>0.21248700000000001</v>
      </c>
      <c r="F50" s="12">
        <f>0.13362+0.078217</f>
        <v>0.211837</v>
      </c>
      <c r="G50" s="13">
        <f t="shared" si="0"/>
        <v>6.5000000000001168E-4</v>
      </c>
    </row>
    <row r="51" spans="1:7" ht="24.95" customHeight="1" x14ac:dyDescent="0.25">
      <c r="A51" s="64" t="s">
        <v>61</v>
      </c>
      <c r="B51" s="64" t="s">
        <v>61</v>
      </c>
      <c r="C51" s="20" t="s">
        <v>116</v>
      </c>
      <c r="D51" s="40">
        <v>6</v>
      </c>
      <c r="E51" s="12">
        <v>6.0000000000000001E-3</v>
      </c>
      <c r="F51" s="12">
        <v>4.0899999999999999E-3</v>
      </c>
      <c r="G51" s="13">
        <f t="shared" si="0"/>
        <v>1.9100000000000002E-3</v>
      </c>
    </row>
    <row r="52" spans="1:7" ht="24.95" customHeight="1" x14ac:dyDescent="0.25">
      <c r="A52" s="66" t="s">
        <v>15</v>
      </c>
      <c r="B52" s="66" t="s">
        <v>15</v>
      </c>
      <c r="C52" s="20" t="s">
        <v>28</v>
      </c>
      <c r="D52" s="40">
        <v>6</v>
      </c>
      <c r="E52" s="12">
        <v>8.0000000000000002E-3</v>
      </c>
      <c r="F52" s="12">
        <v>4.9040000000000004E-3</v>
      </c>
      <c r="G52" s="13">
        <f t="shared" si="0"/>
        <v>3.0959999999999998E-3</v>
      </c>
    </row>
    <row r="53" spans="1:7" ht="24.95" customHeight="1" x14ac:dyDescent="0.25">
      <c r="A53" s="64" t="s">
        <v>61</v>
      </c>
      <c r="B53" s="64" t="s">
        <v>61</v>
      </c>
      <c r="C53" s="28" t="s">
        <v>77</v>
      </c>
      <c r="D53" s="40">
        <v>5</v>
      </c>
      <c r="E53" s="12">
        <v>2.8000000000000001E-2</v>
      </c>
      <c r="F53" s="12">
        <v>3.8863000000000002E-2</v>
      </c>
      <c r="G53" s="13">
        <f t="shared" si="0"/>
        <v>-1.0863000000000001E-2</v>
      </c>
    </row>
    <row r="54" spans="1:7" ht="24.95" customHeight="1" x14ac:dyDescent="0.25">
      <c r="A54" s="66" t="s">
        <v>15</v>
      </c>
      <c r="B54" s="66" t="s">
        <v>15</v>
      </c>
      <c r="C54" s="27" t="s">
        <v>29</v>
      </c>
      <c r="D54" s="39">
        <v>4</v>
      </c>
      <c r="E54" s="12">
        <v>0.16282199999999999</v>
      </c>
      <c r="F54" s="12">
        <v>0.17813999999999999</v>
      </c>
      <c r="G54" s="13">
        <f t="shared" si="0"/>
        <v>-1.5317999999999998E-2</v>
      </c>
    </row>
    <row r="55" spans="1:7" ht="24.95" customHeight="1" x14ac:dyDescent="0.25">
      <c r="A55" s="66" t="s">
        <v>15</v>
      </c>
      <c r="B55" s="66" t="s">
        <v>15</v>
      </c>
      <c r="C55" s="27" t="s">
        <v>29</v>
      </c>
      <c r="D55" s="39">
        <v>6</v>
      </c>
      <c r="E55" s="12">
        <v>1.7368999999999999E-2</v>
      </c>
      <c r="F55" s="12">
        <f>0.008789+0.011004</f>
        <v>1.9792999999999998E-2</v>
      </c>
      <c r="G55" s="13">
        <f t="shared" si="0"/>
        <v>-2.4239999999999991E-3</v>
      </c>
    </row>
    <row r="56" spans="1:7" ht="24.95" customHeight="1" x14ac:dyDescent="0.25">
      <c r="A56" s="66" t="s">
        <v>15</v>
      </c>
      <c r="B56" s="66" t="s">
        <v>15</v>
      </c>
      <c r="C56" s="20" t="s">
        <v>30</v>
      </c>
      <c r="D56" s="40">
        <v>6</v>
      </c>
      <c r="E56" s="12">
        <v>2.5999999999999999E-3</v>
      </c>
      <c r="F56" s="12">
        <f>0.00255</f>
        <v>2.5500000000000002E-3</v>
      </c>
      <c r="G56" s="13">
        <f t="shared" si="0"/>
        <v>4.9999999999999697E-5</v>
      </c>
    </row>
    <row r="57" spans="1:7" ht="24.95" customHeight="1" x14ac:dyDescent="0.25">
      <c r="A57" s="46" t="s">
        <v>14</v>
      </c>
      <c r="B57" s="46" t="s">
        <v>14</v>
      </c>
      <c r="C57" s="15" t="s">
        <v>31</v>
      </c>
      <c r="D57" s="40">
        <v>7</v>
      </c>
      <c r="E57" s="12">
        <v>6.4400000000000004E-4</v>
      </c>
      <c r="F57" s="12">
        <f>0.000681+0.002486</f>
        <v>3.1669999999999997E-3</v>
      </c>
      <c r="G57" s="13">
        <f>E57-F57</f>
        <v>-2.5229999999999996E-3</v>
      </c>
    </row>
    <row r="58" spans="1:7" ht="24.95" customHeight="1" x14ac:dyDescent="0.25">
      <c r="A58" s="84" t="s">
        <v>60</v>
      </c>
      <c r="B58" s="84" t="s">
        <v>60</v>
      </c>
      <c r="C58" s="20" t="s">
        <v>32</v>
      </c>
      <c r="D58" s="39">
        <v>7</v>
      </c>
      <c r="E58" s="12">
        <v>2.0000000000000001E-4</v>
      </c>
      <c r="F58" s="12">
        <v>0</v>
      </c>
      <c r="G58" s="13">
        <f t="shared" si="0"/>
        <v>2.0000000000000001E-4</v>
      </c>
    </row>
    <row r="59" spans="1:7" ht="24.95" customHeight="1" x14ac:dyDescent="0.25">
      <c r="A59" s="66" t="s">
        <v>15</v>
      </c>
      <c r="B59" s="66" t="s">
        <v>15</v>
      </c>
      <c r="C59" s="20" t="s">
        <v>33</v>
      </c>
      <c r="D59" s="39">
        <v>7</v>
      </c>
      <c r="E59" s="12">
        <v>8.0000000000000004E-4</v>
      </c>
      <c r="F59" s="12">
        <v>3.4699999999999998E-4</v>
      </c>
      <c r="G59" s="13">
        <f t="shared" si="0"/>
        <v>4.5300000000000006E-4</v>
      </c>
    </row>
    <row r="60" spans="1:7" ht="24.95" customHeight="1" x14ac:dyDescent="0.25">
      <c r="A60" s="66" t="s">
        <v>172</v>
      </c>
      <c r="B60" s="66" t="s">
        <v>172</v>
      </c>
      <c r="C60" s="20" t="s">
        <v>34</v>
      </c>
      <c r="D60" s="40">
        <v>5</v>
      </c>
      <c r="E60" s="12">
        <v>1.6018999999999999E-2</v>
      </c>
      <c r="F60" s="12">
        <v>1.5330999999999999E-2</v>
      </c>
      <c r="G60" s="13">
        <f t="shared" si="0"/>
        <v>6.8799999999999938E-4</v>
      </c>
    </row>
    <row r="61" spans="1:7" ht="24.95" customHeight="1" x14ac:dyDescent="0.25">
      <c r="A61" s="84" t="s">
        <v>60</v>
      </c>
      <c r="B61" s="84" t="s">
        <v>60</v>
      </c>
      <c r="C61" s="20" t="s">
        <v>35</v>
      </c>
      <c r="D61" s="40">
        <v>7</v>
      </c>
      <c r="E61" s="12">
        <v>1.575E-3</v>
      </c>
      <c r="F61" s="12">
        <f>0.000983+0.000444</f>
        <v>1.4269999999999999E-3</v>
      </c>
      <c r="G61" s="13">
        <f t="shared" si="0"/>
        <v>1.4800000000000013E-4</v>
      </c>
    </row>
    <row r="62" spans="1:7" ht="24.95" customHeight="1" x14ac:dyDescent="0.25">
      <c r="A62" s="84" t="s">
        <v>60</v>
      </c>
      <c r="B62" s="84" t="s">
        <v>60</v>
      </c>
      <c r="C62" s="20" t="s">
        <v>35</v>
      </c>
      <c r="D62" s="39">
        <v>6</v>
      </c>
      <c r="E62" s="12">
        <v>1.1770000000000001E-3</v>
      </c>
      <c r="F62" s="12">
        <v>1.384E-3</v>
      </c>
      <c r="G62" s="13">
        <f t="shared" si="0"/>
        <v>-2.0699999999999994E-4</v>
      </c>
    </row>
    <row r="63" spans="1:7" ht="24.95" customHeight="1" x14ac:dyDescent="0.25">
      <c r="A63" s="66" t="s">
        <v>15</v>
      </c>
      <c r="B63" s="66" t="s">
        <v>15</v>
      </c>
      <c r="C63" s="20" t="s">
        <v>36</v>
      </c>
      <c r="D63" s="40">
        <v>6</v>
      </c>
      <c r="E63" s="12">
        <v>2.5000000000000001E-3</v>
      </c>
      <c r="F63" s="12">
        <v>0</v>
      </c>
      <c r="G63" s="13">
        <f t="shared" si="0"/>
        <v>2.5000000000000001E-3</v>
      </c>
    </row>
    <row r="64" spans="1:7" ht="24.95" customHeight="1" x14ac:dyDescent="0.25">
      <c r="A64" s="66" t="s">
        <v>172</v>
      </c>
      <c r="B64" s="66" t="s">
        <v>172</v>
      </c>
      <c r="C64" s="20" t="s">
        <v>37</v>
      </c>
      <c r="D64" s="40">
        <v>6</v>
      </c>
      <c r="E64" s="12">
        <v>9.6989999999999993E-3</v>
      </c>
      <c r="F64" s="12">
        <f>0.003602+0.005414</f>
        <v>9.0159999999999997E-3</v>
      </c>
      <c r="G64" s="13">
        <f t="shared" si="0"/>
        <v>6.8299999999999958E-4</v>
      </c>
    </row>
    <row r="65" spans="1:7" ht="24.95" customHeight="1" x14ac:dyDescent="0.25">
      <c r="A65" s="46" t="s">
        <v>14</v>
      </c>
      <c r="B65" s="46" t="s">
        <v>14</v>
      </c>
      <c r="C65" s="20" t="s">
        <v>173</v>
      </c>
      <c r="D65" s="39">
        <v>7</v>
      </c>
      <c r="E65" s="12">
        <v>1.0499999999999999E-3</v>
      </c>
      <c r="F65" s="12">
        <v>1.248E-3</v>
      </c>
      <c r="G65" s="13">
        <f>E65-F65</f>
        <v>-1.9800000000000004E-4</v>
      </c>
    </row>
    <row r="66" spans="1:7" ht="24.95" customHeight="1" x14ac:dyDescent="0.25">
      <c r="A66" s="66" t="s">
        <v>172</v>
      </c>
      <c r="B66" s="66" t="s">
        <v>172</v>
      </c>
      <c r="C66" s="20" t="s">
        <v>39</v>
      </c>
      <c r="D66" s="40">
        <v>5</v>
      </c>
      <c r="E66" s="12">
        <v>3.083E-2</v>
      </c>
      <c r="F66" s="12">
        <f>0.018155+0.021363</f>
        <v>3.9517999999999998E-2</v>
      </c>
      <c r="G66" s="13">
        <f>E66-F66</f>
        <v>-8.6879999999999978E-3</v>
      </c>
    </row>
    <row r="67" spans="1:7" ht="24.95" customHeight="1" x14ac:dyDescent="0.25">
      <c r="A67" s="66" t="s">
        <v>172</v>
      </c>
      <c r="B67" s="66" t="s">
        <v>172</v>
      </c>
      <c r="C67" s="20" t="s">
        <v>39</v>
      </c>
      <c r="D67" s="40">
        <v>6</v>
      </c>
      <c r="E67" s="12">
        <v>1.1497E-2</v>
      </c>
      <c r="F67" s="12">
        <f>0.002461+0.008467</f>
        <v>1.0928E-2</v>
      </c>
      <c r="G67" s="13">
        <f>E67-F67</f>
        <v>5.6900000000000006E-4</v>
      </c>
    </row>
    <row r="68" spans="1:7" ht="24.95" customHeight="1" x14ac:dyDescent="0.25">
      <c r="A68" s="46" t="s">
        <v>14</v>
      </c>
      <c r="B68" s="46" t="s">
        <v>14</v>
      </c>
      <c r="C68" s="20" t="s">
        <v>40</v>
      </c>
      <c r="D68" s="39">
        <v>4</v>
      </c>
      <c r="E68" s="12">
        <v>0.24981700000000001</v>
      </c>
      <c r="F68" s="12">
        <v>0.26840399999999998</v>
      </c>
      <c r="G68" s="13">
        <f t="shared" ref="G68:G102" si="1">E68-F68</f>
        <v>-1.8586999999999965E-2</v>
      </c>
    </row>
    <row r="69" spans="1:7" ht="24.95" customHeight="1" x14ac:dyDescent="0.25">
      <c r="A69" s="46" t="s">
        <v>14</v>
      </c>
      <c r="B69" s="46" t="s">
        <v>14</v>
      </c>
      <c r="C69" s="20" t="s">
        <v>41</v>
      </c>
      <c r="D69" s="40">
        <v>6</v>
      </c>
      <c r="E69" s="12">
        <v>2E-3</v>
      </c>
      <c r="F69" s="12">
        <v>2.9329999999999998E-3</v>
      </c>
      <c r="G69" s="13">
        <f t="shared" si="1"/>
        <v>-9.329999999999998E-4</v>
      </c>
    </row>
    <row r="70" spans="1:7" ht="24.95" customHeight="1" x14ac:dyDescent="0.25">
      <c r="A70" s="66" t="s">
        <v>15</v>
      </c>
      <c r="B70" s="66" t="s">
        <v>15</v>
      </c>
      <c r="C70" s="20" t="s">
        <v>68</v>
      </c>
      <c r="D70" s="39">
        <v>7</v>
      </c>
      <c r="E70" s="12">
        <v>8.0000000000000004E-4</v>
      </c>
      <c r="F70" s="12">
        <v>8.8000000000000003E-4</v>
      </c>
      <c r="G70" s="13">
        <f t="shared" si="1"/>
        <v>-7.9999999999999993E-5</v>
      </c>
    </row>
    <row r="71" spans="1:7" ht="24.95" customHeight="1" x14ac:dyDescent="0.25">
      <c r="A71" s="66" t="s">
        <v>42</v>
      </c>
      <c r="B71" s="66" t="s">
        <v>42</v>
      </c>
      <c r="C71" s="20" t="s">
        <v>105</v>
      </c>
      <c r="D71" s="40">
        <v>6</v>
      </c>
      <c r="E71" s="12">
        <v>2E-3</v>
      </c>
      <c r="F71" s="12">
        <v>0</v>
      </c>
      <c r="G71" s="13">
        <f t="shared" si="1"/>
        <v>2E-3</v>
      </c>
    </row>
    <row r="72" spans="1:7" ht="24.95" customHeight="1" x14ac:dyDescent="0.25">
      <c r="A72" s="46" t="s">
        <v>14</v>
      </c>
      <c r="B72" s="46" t="s">
        <v>14</v>
      </c>
      <c r="C72" s="20" t="s">
        <v>43</v>
      </c>
      <c r="D72" s="40">
        <v>6</v>
      </c>
      <c r="E72" s="12">
        <v>9.0399999999999994E-3</v>
      </c>
      <c r="F72" s="12">
        <v>1.1056E-2</v>
      </c>
      <c r="G72" s="13">
        <f t="shared" si="1"/>
        <v>-2.0160000000000004E-3</v>
      </c>
    </row>
    <row r="73" spans="1:7" ht="24.95" customHeight="1" x14ac:dyDescent="0.25">
      <c r="A73" s="84" t="s">
        <v>60</v>
      </c>
      <c r="B73" s="84" t="s">
        <v>60</v>
      </c>
      <c r="C73" s="20" t="s">
        <v>44</v>
      </c>
      <c r="D73" s="40">
        <v>5</v>
      </c>
      <c r="E73" s="12">
        <v>1.6774000000000001E-2</v>
      </c>
      <c r="F73" s="12">
        <v>1.3967E-2</v>
      </c>
      <c r="G73" s="13">
        <f t="shared" si="1"/>
        <v>2.8070000000000005E-3</v>
      </c>
    </row>
    <row r="74" spans="1:7" ht="24.95" customHeight="1" x14ac:dyDescent="0.25">
      <c r="A74" s="46" t="s">
        <v>14</v>
      </c>
      <c r="B74" s="46" t="s">
        <v>14</v>
      </c>
      <c r="C74" s="20" t="s">
        <v>45</v>
      </c>
      <c r="D74" s="40">
        <v>7</v>
      </c>
      <c r="E74" s="12">
        <v>8.4999999999999995E-4</v>
      </c>
      <c r="F74" s="12">
        <v>9.8799999999999995E-4</v>
      </c>
      <c r="G74" s="13">
        <f t="shared" si="1"/>
        <v>-1.3799999999999999E-4</v>
      </c>
    </row>
    <row r="75" spans="1:7" ht="24.95" customHeight="1" x14ac:dyDescent="0.25">
      <c r="A75" s="66" t="s">
        <v>172</v>
      </c>
      <c r="B75" s="66" t="s">
        <v>172</v>
      </c>
      <c r="C75" s="20" t="s">
        <v>46</v>
      </c>
      <c r="D75" s="40">
        <v>6</v>
      </c>
      <c r="E75" s="12">
        <v>5.79E-3</v>
      </c>
      <c r="F75" s="12">
        <v>4.9020000000000001E-3</v>
      </c>
      <c r="G75" s="13">
        <f t="shared" si="1"/>
        <v>8.879999999999999E-4</v>
      </c>
    </row>
    <row r="76" spans="1:7" ht="24.95" customHeight="1" x14ac:dyDescent="0.25">
      <c r="A76" s="46" t="s">
        <v>62</v>
      </c>
      <c r="B76" s="84" t="s">
        <v>60</v>
      </c>
      <c r="C76" s="20" t="s">
        <v>47</v>
      </c>
      <c r="D76" s="40">
        <v>5</v>
      </c>
      <c r="E76" s="12">
        <v>3.2000000000000001E-2</v>
      </c>
      <c r="F76" s="12">
        <v>1.727E-3</v>
      </c>
      <c r="G76" s="13">
        <f>E76-F76</f>
        <v>3.0273000000000001E-2</v>
      </c>
    </row>
    <row r="77" spans="1:7" ht="24.95" customHeight="1" x14ac:dyDescent="0.25">
      <c r="A77" s="46" t="s">
        <v>62</v>
      </c>
      <c r="B77" s="84" t="s">
        <v>60</v>
      </c>
      <c r="C77" s="20" t="s">
        <v>48</v>
      </c>
      <c r="D77" s="40">
        <v>5</v>
      </c>
      <c r="E77" s="12">
        <v>0.05</v>
      </c>
      <c r="F77" s="12">
        <v>3.8419000000000002E-2</v>
      </c>
      <c r="G77" s="13">
        <f t="shared" si="1"/>
        <v>1.1581000000000001E-2</v>
      </c>
    </row>
    <row r="78" spans="1:7" ht="24.95" customHeight="1" x14ac:dyDescent="0.25">
      <c r="A78" s="46" t="s">
        <v>27</v>
      </c>
      <c r="B78" s="46" t="s">
        <v>27</v>
      </c>
      <c r="C78" s="20" t="s">
        <v>146</v>
      </c>
      <c r="D78" s="39">
        <v>4</v>
      </c>
      <c r="E78" s="12">
        <v>0.18</v>
      </c>
      <c r="F78" s="12">
        <v>0.12082900000000001</v>
      </c>
      <c r="G78" s="13">
        <f t="shared" si="1"/>
        <v>5.9170999999999987E-2</v>
      </c>
    </row>
    <row r="79" spans="1:7" ht="24.95" customHeight="1" x14ac:dyDescent="0.25">
      <c r="A79" s="64" t="s">
        <v>61</v>
      </c>
      <c r="B79" s="64" t="s">
        <v>61</v>
      </c>
      <c r="C79" s="20" t="s">
        <v>49</v>
      </c>
      <c r="D79" s="39">
        <v>6</v>
      </c>
      <c r="E79" s="12">
        <v>6.7199999999999996E-4</v>
      </c>
      <c r="F79" s="12">
        <v>6.6645999999999997E-2</v>
      </c>
      <c r="G79" s="13">
        <f t="shared" si="1"/>
        <v>-6.5973999999999991E-2</v>
      </c>
    </row>
    <row r="80" spans="1:7" ht="24.95" customHeight="1" x14ac:dyDescent="0.25">
      <c r="A80" s="46" t="s">
        <v>14</v>
      </c>
      <c r="B80" s="46" t="s">
        <v>14</v>
      </c>
      <c r="C80" s="20" t="s">
        <v>50</v>
      </c>
      <c r="D80" s="40">
        <v>4</v>
      </c>
      <c r="E80" s="12">
        <v>0.25296000000000002</v>
      </c>
      <c r="F80" s="12">
        <v>0.10258100000000001</v>
      </c>
      <c r="G80" s="13">
        <f t="shared" si="1"/>
        <v>0.15037900000000001</v>
      </c>
    </row>
    <row r="81" spans="1:7" ht="24.95" customHeight="1" x14ac:dyDescent="0.25">
      <c r="A81" s="46" t="s">
        <v>14</v>
      </c>
      <c r="B81" s="46" t="s">
        <v>14</v>
      </c>
      <c r="C81" s="20" t="s">
        <v>143</v>
      </c>
      <c r="D81" s="40">
        <v>6</v>
      </c>
      <c r="E81" s="12">
        <v>5.1999999999999998E-3</v>
      </c>
      <c r="F81" s="12">
        <v>4.4819999999999999E-3</v>
      </c>
      <c r="G81" s="13">
        <f t="shared" si="1"/>
        <v>7.1799999999999989E-4</v>
      </c>
    </row>
    <row r="82" spans="1:7" ht="24.95" customHeight="1" x14ac:dyDescent="0.25">
      <c r="A82" s="46" t="s">
        <v>14</v>
      </c>
      <c r="B82" s="46" t="s">
        <v>14</v>
      </c>
      <c r="C82" s="20" t="s">
        <v>51</v>
      </c>
      <c r="D82" s="39">
        <v>6</v>
      </c>
      <c r="E82" s="12">
        <v>4.2960000000000003E-3</v>
      </c>
      <c r="F82" s="12">
        <v>0</v>
      </c>
      <c r="G82" s="13">
        <f t="shared" si="1"/>
        <v>4.2960000000000003E-3</v>
      </c>
    </row>
    <row r="83" spans="1:7" ht="24.95" customHeight="1" x14ac:dyDescent="0.25">
      <c r="A83" s="46" t="s">
        <v>14</v>
      </c>
      <c r="B83" s="46" t="s">
        <v>14</v>
      </c>
      <c r="C83" s="20" t="s">
        <v>52</v>
      </c>
      <c r="D83" s="40">
        <v>5</v>
      </c>
      <c r="E83" s="12">
        <v>1.44E-2</v>
      </c>
      <c r="F83" s="12">
        <v>2.0971E-2</v>
      </c>
      <c r="G83" s="13">
        <f t="shared" si="1"/>
        <v>-6.5710000000000005E-3</v>
      </c>
    </row>
    <row r="84" spans="1:7" ht="24.95" customHeight="1" x14ac:dyDescent="0.25">
      <c r="A84" s="66" t="s">
        <v>172</v>
      </c>
      <c r="B84" s="66" t="s">
        <v>172</v>
      </c>
      <c r="C84" s="20" t="s">
        <v>53</v>
      </c>
      <c r="D84" s="39">
        <v>4</v>
      </c>
      <c r="E84" s="12">
        <v>0.24732599999999999</v>
      </c>
      <c r="F84" s="12">
        <v>0.28615499999999999</v>
      </c>
      <c r="G84" s="13">
        <f t="shared" si="1"/>
        <v>-3.8829000000000002E-2</v>
      </c>
    </row>
    <row r="85" spans="1:7" ht="24.95" customHeight="1" x14ac:dyDescent="0.25">
      <c r="A85" s="46" t="s">
        <v>14</v>
      </c>
      <c r="B85" s="46" t="s">
        <v>14</v>
      </c>
      <c r="C85" s="20" t="s">
        <v>53</v>
      </c>
      <c r="D85" s="39">
        <v>6</v>
      </c>
      <c r="E85" s="12">
        <v>1.6618999999999998E-2</v>
      </c>
      <c r="F85" s="12">
        <f>0.012819+0.006978</f>
        <v>1.9797000000000002E-2</v>
      </c>
      <c r="G85" s="13">
        <f t="shared" si="1"/>
        <v>-3.1780000000000037E-3</v>
      </c>
    </row>
    <row r="86" spans="1:7" ht="24.95" customHeight="1" x14ac:dyDescent="0.25">
      <c r="A86" s="66" t="s">
        <v>172</v>
      </c>
      <c r="B86" s="66" t="s">
        <v>172</v>
      </c>
      <c r="C86" s="20" t="s">
        <v>54</v>
      </c>
      <c r="D86" s="40">
        <v>6</v>
      </c>
      <c r="E86" s="12">
        <v>2.3E-3</v>
      </c>
      <c r="F86" s="12">
        <v>2.2209999999999999E-3</v>
      </c>
      <c r="G86" s="13">
        <f t="shared" si="1"/>
        <v>7.9000000000000077E-5</v>
      </c>
    </row>
    <row r="87" spans="1:7" ht="24.95" customHeight="1" x14ac:dyDescent="0.25">
      <c r="A87" s="46" t="s">
        <v>14</v>
      </c>
      <c r="B87" s="46" t="s">
        <v>14</v>
      </c>
      <c r="C87" s="20" t="s">
        <v>55</v>
      </c>
      <c r="D87" s="47">
        <v>6</v>
      </c>
      <c r="E87" s="12">
        <v>2E-3</v>
      </c>
      <c r="F87" s="12">
        <v>3.8900000000000002E-4</v>
      </c>
      <c r="G87" s="13">
        <f t="shared" si="1"/>
        <v>1.611E-3</v>
      </c>
    </row>
    <row r="88" spans="1:7" ht="24.95" customHeight="1" x14ac:dyDescent="0.25">
      <c r="A88" s="46" t="s">
        <v>14</v>
      </c>
      <c r="B88" s="46" t="s">
        <v>14</v>
      </c>
      <c r="C88" s="20" t="s">
        <v>56</v>
      </c>
      <c r="D88" s="39">
        <v>7</v>
      </c>
      <c r="E88" s="12">
        <v>7.3099999999999999E-4</v>
      </c>
      <c r="F88" s="12">
        <v>3.1599999999999998E-4</v>
      </c>
      <c r="G88" s="13">
        <f t="shared" si="1"/>
        <v>4.15E-4</v>
      </c>
    </row>
    <row r="89" spans="1:7" ht="24.95" customHeight="1" x14ac:dyDescent="0.25">
      <c r="A89" s="46" t="s">
        <v>14</v>
      </c>
      <c r="B89" s="46" t="s">
        <v>14</v>
      </c>
      <c r="C89" s="20" t="s">
        <v>57</v>
      </c>
      <c r="D89" s="40">
        <v>6</v>
      </c>
      <c r="E89" s="12">
        <v>0.01</v>
      </c>
      <c r="F89" s="12">
        <v>6.9680000000000002E-3</v>
      </c>
      <c r="G89" s="13">
        <f t="shared" si="1"/>
        <v>3.032E-3</v>
      </c>
    </row>
    <row r="90" spans="1:7" ht="24.95" customHeight="1" x14ac:dyDescent="0.25">
      <c r="A90" s="46" t="s">
        <v>14</v>
      </c>
      <c r="B90" s="46" t="s">
        <v>14</v>
      </c>
      <c r="C90" s="20" t="s">
        <v>58</v>
      </c>
      <c r="D90" s="40">
        <v>5</v>
      </c>
      <c r="E90" s="12">
        <v>9.8568000000000003E-2</v>
      </c>
      <c r="F90" s="12">
        <f>0.016384+0.060042</f>
        <v>7.6425999999999994E-2</v>
      </c>
      <c r="G90" s="13">
        <f t="shared" si="1"/>
        <v>2.2142000000000009E-2</v>
      </c>
    </row>
    <row r="91" spans="1:7" ht="24.95" customHeight="1" x14ac:dyDescent="0.25">
      <c r="A91" s="64" t="s">
        <v>61</v>
      </c>
      <c r="B91" s="64" t="s">
        <v>61</v>
      </c>
      <c r="C91" s="92" t="s">
        <v>93</v>
      </c>
      <c r="D91" s="40">
        <v>6</v>
      </c>
      <c r="E91" s="81">
        <v>2.8E-3</v>
      </c>
      <c r="F91" s="81">
        <v>3.4550000000000002E-3</v>
      </c>
      <c r="G91" s="89">
        <f t="shared" si="1"/>
        <v>-6.550000000000002E-4</v>
      </c>
    </row>
    <row r="92" spans="1:7" ht="24.95" customHeight="1" x14ac:dyDescent="0.25">
      <c r="A92" s="64" t="s">
        <v>61</v>
      </c>
      <c r="B92" s="64" t="s">
        <v>61</v>
      </c>
      <c r="C92" s="92" t="s">
        <v>63</v>
      </c>
      <c r="D92" s="40">
        <v>6</v>
      </c>
      <c r="E92" s="81">
        <v>5.0000000000000001E-3</v>
      </c>
      <c r="F92" s="81">
        <v>3.0000000000000001E-3</v>
      </c>
      <c r="G92" s="89">
        <f t="shared" si="1"/>
        <v>2E-3</v>
      </c>
    </row>
    <row r="93" spans="1:7" ht="24.95" customHeight="1" x14ac:dyDescent="0.25">
      <c r="A93" s="64" t="s">
        <v>61</v>
      </c>
      <c r="B93" s="64" t="s">
        <v>61</v>
      </c>
      <c r="C93" s="98" t="s">
        <v>64</v>
      </c>
      <c r="D93" s="40">
        <v>6</v>
      </c>
      <c r="E93" s="81">
        <v>1.0999999999999999E-2</v>
      </c>
      <c r="F93" s="81">
        <v>0</v>
      </c>
      <c r="G93" s="89">
        <f t="shared" si="1"/>
        <v>1.0999999999999999E-2</v>
      </c>
    </row>
    <row r="94" spans="1:7" ht="24.95" customHeight="1" x14ac:dyDescent="0.25">
      <c r="A94" s="64" t="s">
        <v>61</v>
      </c>
      <c r="B94" s="64" t="s">
        <v>61</v>
      </c>
      <c r="C94" s="98" t="s">
        <v>65</v>
      </c>
      <c r="D94" s="39">
        <v>7</v>
      </c>
      <c r="E94" s="81">
        <v>6.9999999999999999E-4</v>
      </c>
      <c r="F94" s="81">
        <v>1.062E-3</v>
      </c>
      <c r="G94" s="89">
        <f t="shared" si="1"/>
        <v>-3.6200000000000002E-4</v>
      </c>
    </row>
    <row r="95" spans="1:7" ht="24.95" customHeight="1" x14ac:dyDescent="0.25">
      <c r="A95" s="84" t="s">
        <v>60</v>
      </c>
      <c r="B95" s="84" t="s">
        <v>60</v>
      </c>
      <c r="C95" s="99" t="s">
        <v>66</v>
      </c>
      <c r="D95" s="40">
        <v>5</v>
      </c>
      <c r="E95" s="81">
        <v>2.0500000000000001E-2</v>
      </c>
      <c r="F95" s="81">
        <v>1.5369000000000001E-2</v>
      </c>
      <c r="G95" s="89">
        <f t="shared" si="1"/>
        <v>5.1310000000000001E-3</v>
      </c>
    </row>
    <row r="96" spans="1:7" ht="24.95" customHeight="1" x14ac:dyDescent="0.25">
      <c r="A96" s="66" t="s">
        <v>15</v>
      </c>
      <c r="B96" s="66" t="s">
        <v>15</v>
      </c>
      <c r="C96" s="93" t="s">
        <v>92</v>
      </c>
      <c r="D96" s="40">
        <v>7</v>
      </c>
      <c r="E96" s="81">
        <v>9.2100000000000005E-4</v>
      </c>
      <c r="F96" s="81">
        <v>1.217E-3</v>
      </c>
      <c r="G96" s="89">
        <f t="shared" si="1"/>
        <v>-2.9599999999999993E-4</v>
      </c>
    </row>
    <row r="97" spans="1:7" ht="24.95" customHeight="1" x14ac:dyDescent="0.25">
      <c r="A97" s="66" t="s">
        <v>15</v>
      </c>
      <c r="B97" s="66" t="s">
        <v>15</v>
      </c>
      <c r="C97" s="93" t="s">
        <v>69</v>
      </c>
      <c r="D97" s="40">
        <v>7</v>
      </c>
      <c r="E97" s="81">
        <v>5.2300000000000003E-4</v>
      </c>
      <c r="F97" s="81">
        <v>7.4200000000000004E-4</v>
      </c>
      <c r="G97" s="89">
        <f t="shared" si="1"/>
        <v>-2.1900000000000001E-4</v>
      </c>
    </row>
    <row r="98" spans="1:7" ht="24.95" customHeight="1" x14ac:dyDescent="0.25">
      <c r="A98" s="66" t="s">
        <v>15</v>
      </c>
      <c r="B98" s="66" t="s">
        <v>15</v>
      </c>
      <c r="C98" s="92" t="s">
        <v>70</v>
      </c>
      <c r="D98" s="40">
        <v>7</v>
      </c>
      <c r="E98" s="81">
        <v>1.426E-3</v>
      </c>
      <c r="F98" s="81">
        <v>1.8E-3</v>
      </c>
      <c r="G98" s="89">
        <f t="shared" si="1"/>
        <v>-3.7399999999999998E-4</v>
      </c>
    </row>
    <row r="99" spans="1:7" ht="24.95" customHeight="1" x14ac:dyDescent="0.25">
      <c r="A99" s="64" t="s">
        <v>61</v>
      </c>
      <c r="B99" s="64" t="s">
        <v>61</v>
      </c>
      <c r="C99" s="92" t="s">
        <v>71</v>
      </c>
      <c r="D99" s="40">
        <v>7</v>
      </c>
      <c r="E99" s="81">
        <v>1.65E-3</v>
      </c>
      <c r="F99" s="81">
        <v>7.9000000000000001E-4</v>
      </c>
      <c r="G99" s="89">
        <f t="shared" si="1"/>
        <v>8.5999999999999998E-4</v>
      </c>
    </row>
    <row r="100" spans="1:7" ht="24.95" customHeight="1" x14ac:dyDescent="0.25">
      <c r="A100" s="66" t="s">
        <v>15</v>
      </c>
      <c r="B100" s="66" t="s">
        <v>15</v>
      </c>
      <c r="C100" s="24" t="s">
        <v>72</v>
      </c>
      <c r="D100" s="40">
        <v>7</v>
      </c>
      <c r="E100" s="81">
        <v>1.085E-3</v>
      </c>
      <c r="F100" s="81">
        <v>9.2699999999999998E-4</v>
      </c>
      <c r="G100" s="89">
        <f t="shared" si="1"/>
        <v>1.5800000000000005E-4</v>
      </c>
    </row>
    <row r="101" spans="1:7" ht="24.95" customHeight="1" x14ac:dyDescent="0.25">
      <c r="A101" s="46" t="s">
        <v>14</v>
      </c>
      <c r="B101" s="46" t="s">
        <v>14</v>
      </c>
      <c r="C101" s="92" t="s">
        <v>73</v>
      </c>
      <c r="D101" s="39">
        <v>7</v>
      </c>
      <c r="E101" s="81">
        <v>1.196E-3</v>
      </c>
      <c r="F101" s="81">
        <v>1.042E-3</v>
      </c>
      <c r="G101" s="89">
        <f t="shared" si="1"/>
        <v>1.5400000000000006E-4</v>
      </c>
    </row>
    <row r="102" spans="1:7" ht="24.95" customHeight="1" x14ac:dyDescent="0.25">
      <c r="A102" s="46" t="s">
        <v>14</v>
      </c>
      <c r="B102" s="46" t="s">
        <v>14</v>
      </c>
      <c r="C102" s="99" t="s">
        <v>144</v>
      </c>
      <c r="D102" s="39">
        <v>7</v>
      </c>
      <c r="E102" s="81">
        <v>1E-3</v>
      </c>
      <c r="F102" s="81">
        <v>4.15E-4</v>
      </c>
      <c r="G102" s="89">
        <f t="shared" si="1"/>
        <v>5.8500000000000002E-4</v>
      </c>
    </row>
    <row r="103" spans="1:7" ht="24.95" customHeight="1" x14ac:dyDescent="0.25">
      <c r="A103" s="46" t="s">
        <v>15</v>
      </c>
      <c r="B103" s="46" t="s">
        <v>15</v>
      </c>
      <c r="C103" s="99" t="s">
        <v>75</v>
      </c>
      <c r="D103" s="39">
        <v>7</v>
      </c>
      <c r="E103" s="81">
        <v>8.0000000000000004E-4</v>
      </c>
      <c r="F103" s="81">
        <v>5.53E-4</v>
      </c>
      <c r="G103" s="89">
        <f>E103-F103</f>
        <v>2.4700000000000004E-4</v>
      </c>
    </row>
    <row r="104" spans="1:7" ht="24.95" customHeight="1" x14ac:dyDescent="0.25">
      <c r="A104" s="46" t="s">
        <v>172</v>
      </c>
      <c r="B104" s="46" t="s">
        <v>172</v>
      </c>
      <c r="C104" s="92" t="s">
        <v>76</v>
      </c>
      <c r="D104" s="40">
        <v>6</v>
      </c>
      <c r="E104" s="100">
        <v>3.6879999999999999E-3</v>
      </c>
      <c r="F104" s="100">
        <v>3.6879999999999999E-3</v>
      </c>
      <c r="G104" s="89">
        <f>E104-F104</f>
        <v>0</v>
      </c>
    </row>
    <row r="105" spans="1:7" ht="24.95" customHeight="1" x14ac:dyDescent="0.2">
      <c r="A105" s="46" t="s">
        <v>172</v>
      </c>
      <c r="B105" s="46" t="s">
        <v>172</v>
      </c>
      <c r="C105" s="101" t="s">
        <v>82</v>
      </c>
      <c r="D105" s="47">
        <v>5</v>
      </c>
      <c r="E105" s="81">
        <v>1.6E-2</v>
      </c>
      <c r="F105" s="81">
        <v>9.8840000000000004E-3</v>
      </c>
      <c r="G105" s="89">
        <f>E105-F105</f>
        <v>6.1159999999999999E-3</v>
      </c>
    </row>
    <row r="106" spans="1:7" ht="24.95" customHeight="1" x14ac:dyDescent="0.2">
      <c r="A106" s="46" t="s">
        <v>27</v>
      </c>
      <c r="B106" s="46" t="s">
        <v>27</v>
      </c>
      <c r="C106" s="101" t="s">
        <v>83</v>
      </c>
      <c r="D106" s="40">
        <v>6</v>
      </c>
      <c r="E106" s="81">
        <v>6.0000000000000001E-3</v>
      </c>
      <c r="F106" s="81">
        <v>1.73E-4</v>
      </c>
      <c r="G106" s="89">
        <f t="shared" ref="G106:G160" si="2">E106-F106</f>
        <v>5.8269999999999997E-3</v>
      </c>
    </row>
    <row r="107" spans="1:7" ht="24.95" customHeight="1" x14ac:dyDescent="0.2">
      <c r="A107" s="46" t="s">
        <v>27</v>
      </c>
      <c r="B107" s="46" t="s">
        <v>27</v>
      </c>
      <c r="C107" s="101" t="s">
        <v>84</v>
      </c>
      <c r="D107" s="40">
        <v>6</v>
      </c>
      <c r="E107" s="81">
        <v>3.0000000000000001E-3</v>
      </c>
      <c r="F107" s="81">
        <v>3.13E-3</v>
      </c>
      <c r="G107" s="89">
        <f t="shared" si="2"/>
        <v>-1.2999999999999991E-4</v>
      </c>
    </row>
    <row r="108" spans="1:7" ht="24.95" customHeight="1" x14ac:dyDescent="0.25">
      <c r="A108" s="103" t="s">
        <v>74</v>
      </c>
      <c r="B108" s="103" t="s">
        <v>74</v>
      </c>
      <c r="C108" s="104" t="s">
        <v>85</v>
      </c>
      <c r="D108" s="40">
        <v>5</v>
      </c>
      <c r="E108" s="81">
        <v>8.5400000000000004E-2</v>
      </c>
      <c r="F108" s="81">
        <v>4.8730999999999997E-2</v>
      </c>
      <c r="G108" s="89">
        <f t="shared" si="2"/>
        <v>3.6669000000000007E-2</v>
      </c>
    </row>
    <row r="109" spans="1:7" ht="24.95" customHeight="1" x14ac:dyDescent="0.25">
      <c r="A109" s="105" t="s">
        <v>59</v>
      </c>
      <c r="B109" s="105" t="s">
        <v>59</v>
      </c>
      <c r="C109" s="104" t="s">
        <v>86</v>
      </c>
      <c r="D109" s="39">
        <v>7</v>
      </c>
      <c r="E109" s="81">
        <v>1E-3</v>
      </c>
      <c r="F109" s="81">
        <v>3.0299999999999999E-4</v>
      </c>
      <c r="G109" s="89">
        <f t="shared" si="2"/>
        <v>6.9700000000000003E-4</v>
      </c>
    </row>
    <row r="110" spans="1:7" ht="24.95" customHeight="1" x14ac:dyDescent="0.25">
      <c r="A110" s="105" t="s">
        <v>59</v>
      </c>
      <c r="B110" s="105" t="s">
        <v>59</v>
      </c>
      <c r="C110" s="104" t="s">
        <v>87</v>
      </c>
      <c r="D110" s="47">
        <v>5</v>
      </c>
      <c r="E110" s="81">
        <v>0.02</v>
      </c>
      <c r="F110" s="81">
        <v>2.1194999999999999E-2</v>
      </c>
      <c r="G110" s="89">
        <f t="shared" si="2"/>
        <v>-1.1949999999999981E-3</v>
      </c>
    </row>
    <row r="111" spans="1:7" ht="24.95" customHeight="1" x14ac:dyDescent="0.25">
      <c r="A111" s="46" t="s">
        <v>14</v>
      </c>
      <c r="B111" s="46" t="s">
        <v>14</v>
      </c>
      <c r="C111" s="33" t="s">
        <v>88</v>
      </c>
      <c r="D111" s="39">
        <v>7</v>
      </c>
      <c r="E111" s="81">
        <v>1.2019999999999999E-3</v>
      </c>
      <c r="F111" s="81">
        <v>1.562E-3</v>
      </c>
      <c r="G111" s="89">
        <f t="shared" si="2"/>
        <v>-3.6000000000000008E-4</v>
      </c>
    </row>
    <row r="112" spans="1:7" ht="24.95" customHeight="1" x14ac:dyDescent="0.25">
      <c r="A112" s="46" t="s">
        <v>90</v>
      </c>
      <c r="B112" s="46" t="s">
        <v>90</v>
      </c>
      <c r="C112" s="104" t="s">
        <v>89</v>
      </c>
      <c r="D112" s="40">
        <v>6</v>
      </c>
      <c r="E112" s="81">
        <v>7.5849999999999997E-3</v>
      </c>
      <c r="F112" s="81">
        <v>1.0123E-2</v>
      </c>
      <c r="G112" s="89">
        <f t="shared" si="2"/>
        <v>-2.5380000000000003E-3</v>
      </c>
    </row>
    <row r="113" spans="1:7" ht="24.95" customHeight="1" x14ac:dyDescent="0.25">
      <c r="A113" s="46" t="s">
        <v>14</v>
      </c>
      <c r="B113" s="46" t="s">
        <v>14</v>
      </c>
      <c r="C113" s="104" t="s">
        <v>97</v>
      </c>
      <c r="D113" s="40">
        <v>6</v>
      </c>
      <c r="E113" s="12">
        <v>1.6E-2</v>
      </c>
      <c r="F113" s="12">
        <f>0.004047+0.008418</f>
        <v>1.2465E-2</v>
      </c>
      <c r="G113" s="89">
        <f t="shared" si="2"/>
        <v>3.5349999999999999E-3</v>
      </c>
    </row>
    <row r="114" spans="1:7" ht="24.95" customHeight="1" x14ac:dyDescent="0.25">
      <c r="A114" s="46" t="s">
        <v>172</v>
      </c>
      <c r="B114" s="46" t="s">
        <v>172</v>
      </c>
      <c r="C114" s="104" t="s">
        <v>97</v>
      </c>
      <c r="D114" s="40">
        <v>5</v>
      </c>
      <c r="E114" s="12">
        <v>0.03</v>
      </c>
      <c r="F114" s="12">
        <v>1.6232E-2</v>
      </c>
      <c r="G114" s="89">
        <f t="shared" si="2"/>
        <v>1.3767999999999999E-2</v>
      </c>
    </row>
    <row r="115" spans="1:7" ht="24.95" customHeight="1" x14ac:dyDescent="0.25">
      <c r="A115" s="84" t="s">
        <v>59</v>
      </c>
      <c r="B115" s="84" t="s">
        <v>59</v>
      </c>
      <c r="C115" s="104" t="s">
        <v>108</v>
      </c>
      <c r="D115" s="40">
        <v>5</v>
      </c>
      <c r="E115" s="12">
        <v>4.2000000000000003E-2</v>
      </c>
      <c r="F115" s="12">
        <v>2.2321000000000001E-2</v>
      </c>
      <c r="G115" s="89">
        <f t="shared" si="2"/>
        <v>1.9679000000000002E-2</v>
      </c>
    </row>
    <row r="116" spans="1:7" ht="24.95" customHeight="1" x14ac:dyDescent="0.25">
      <c r="A116" s="84" t="s">
        <v>59</v>
      </c>
      <c r="B116" s="84" t="s">
        <v>59</v>
      </c>
      <c r="C116" s="104" t="s">
        <v>96</v>
      </c>
      <c r="D116" s="40">
        <v>5</v>
      </c>
      <c r="E116" s="81">
        <v>6.3E-2</v>
      </c>
      <c r="F116" s="81">
        <v>4.8695000000000002E-2</v>
      </c>
      <c r="G116" s="89">
        <f t="shared" si="2"/>
        <v>1.4304999999999998E-2</v>
      </c>
    </row>
    <row r="117" spans="1:7" ht="22.5" customHeight="1" x14ac:dyDescent="0.25">
      <c r="A117" s="106" t="s">
        <v>100</v>
      </c>
      <c r="B117" s="106" t="s">
        <v>100</v>
      </c>
      <c r="C117" s="104" t="s">
        <v>99</v>
      </c>
      <c r="D117" s="40">
        <v>6</v>
      </c>
      <c r="E117" s="81">
        <v>2E-3</v>
      </c>
      <c r="F117" s="81">
        <v>5.9560000000000004E-3</v>
      </c>
      <c r="G117" s="89">
        <f t="shared" si="2"/>
        <v>-3.9560000000000003E-3</v>
      </c>
    </row>
    <row r="118" spans="1:7" ht="27" customHeight="1" x14ac:dyDescent="0.25">
      <c r="A118" s="46" t="s">
        <v>15</v>
      </c>
      <c r="B118" s="46" t="s">
        <v>15</v>
      </c>
      <c r="C118" s="104" t="s">
        <v>101</v>
      </c>
      <c r="D118" s="40">
        <v>6</v>
      </c>
      <c r="E118" s="81">
        <v>7.0000000000000001E-3</v>
      </c>
      <c r="F118" s="81">
        <v>3.3249999999999998E-3</v>
      </c>
      <c r="G118" s="89">
        <f t="shared" si="2"/>
        <v>3.6750000000000003E-3</v>
      </c>
    </row>
    <row r="119" spans="1:7" ht="24.95" customHeight="1" x14ac:dyDescent="0.25">
      <c r="A119" s="105" t="s">
        <v>59</v>
      </c>
      <c r="B119" s="105" t="s">
        <v>59</v>
      </c>
      <c r="C119" s="104" t="s">
        <v>102</v>
      </c>
      <c r="D119" s="40">
        <v>5</v>
      </c>
      <c r="E119" s="81">
        <v>2.5000000000000001E-2</v>
      </c>
      <c r="F119" s="81">
        <v>2.1812000000000002E-2</v>
      </c>
      <c r="G119" s="89">
        <f t="shared" si="2"/>
        <v>3.1879999999999999E-3</v>
      </c>
    </row>
    <row r="120" spans="1:7" ht="24.95" customHeight="1" x14ac:dyDescent="0.25">
      <c r="A120" s="46" t="s">
        <v>27</v>
      </c>
      <c r="B120" s="46" t="s">
        <v>27</v>
      </c>
      <c r="C120" s="104" t="s">
        <v>106</v>
      </c>
      <c r="D120" s="40">
        <v>7</v>
      </c>
      <c r="E120" s="81">
        <v>8.6799999999999996E-4</v>
      </c>
      <c r="F120" s="81">
        <v>8.5499999999999997E-4</v>
      </c>
      <c r="G120" s="89">
        <f t="shared" si="2"/>
        <v>1.2999999999999991E-5</v>
      </c>
    </row>
    <row r="121" spans="1:7" ht="24.95" customHeight="1" x14ac:dyDescent="0.25">
      <c r="A121" s="46" t="s">
        <v>15</v>
      </c>
      <c r="B121" s="46" t="s">
        <v>15</v>
      </c>
      <c r="C121" s="104" t="s">
        <v>104</v>
      </c>
      <c r="D121" s="40">
        <v>7</v>
      </c>
      <c r="E121" s="81">
        <v>4.1199999999999999E-4</v>
      </c>
      <c r="F121" s="81">
        <v>9.9999999999999995E-7</v>
      </c>
      <c r="G121" s="89">
        <f t="shared" si="2"/>
        <v>4.1099999999999996E-4</v>
      </c>
    </row>
    <row r="122" spans="1:7" ht="24.95" customHeight="1" x14ac:dyDescent="0.25">
      <c r="A122" s="46" t="s">
        <v>172</v>
      </c>
      <c r="B122" s="46" t="s">
        <v>172</v>
      </c>
      <c r="C122" s="104" t="s">
        <v>107</v>
      </c>
      <c r="D122" s="40">
        <v>6</v>
      </c>
      <c r="E122" s="81">
        <v>3.0000000000000001E-3</v>
      </c>
      <c r="F122" s="81">
        <v>1.1000000000000001E-3</v>
      </c>
      <c r="G122" s="89">
        <f t="shared" si="2"/>
        <v>1.9E-3</v>
      </c>
    </row>
    <row r="123" spans="1:7" ht="24.95" customHeight="1" x14ac:dyDescent="0.25">
      <c r="A123" s="46" t="s">
        <v>172</v>
      </c>
      <c r="B123" s="46" t="s">
        <v>172</v>
      </c>
      <c r="C123" s="104" t="s">
        <v>103</v>
      </c>
      <c r="D123" s="40">
        <v>7</v>
      </c>
      <c r="E123" s="81">
        <v>5.1000000000000004E-4</v>
      </c>
      <c r="F123" s="81">
        <v>4.9899999999999999E-4</v>
      </c>
      <c r="G123" s="89">
        <f t="shared" si="2"/>
        <v>1.1000000000000051E-5</v>
      </c>
    </row>
    <row r="124" spans="1:7" ht="24.95" customHeight="1" x14ac:dyDescent="0.25">
      <c r="A124" s="46" t="s">
        <v>15</v>
      </c>
      <c r="B124" s="46" t="s">
        <v>15</v>
      </c>
      <c r="C124" s="104" t="s">
        <v>115</v>
      </c>
      <c r="D124" s="40">
        <v>7</v>
      </c>
      <c r="E124" s="81">
        <v>1.7160000000000001E-3</v>
      </c>
      <c r="F124" s="81">
        <v>0</v>
      </c>
      <c r="G124" s="89">
        <f t="shared" si="2"/>
        <v>1.7160000000000001E-3</v>
      </c>
    </row>
    <row r="125" spans="1:7" ht="24.95" customHeight="1" x14ac:dyDescent="0.25">
      <c r="A125" s="46" t="s">
        <v>62</v>
      </c>
      <c r="B125" s="46" t="s">
        <v>62</v>
      </c>
      <c r="C125" s="104" t="s">
        <v>122</v>
      </c>
      <c r="D125" s="40">
        <v>7</v>
      </c>
      <c r="E125" s="81">
        <v>2.0000000000000001E-4</v>
      </c>
      <c r="F125" s="81">
        <v>5.1000000000000004E-4</v>
      </c>
      <c r="G125" s="89">
        <f t="shared" si="2"/>
        <v>-3.1000000000000005E-4</v>
      </c>
    </row>
    <row r="126" spans="1:7" ht="24.95" customHeight="1" x14ac:dyDescent="0.25">
      <c r="A126" s="105" t="s">
        <v>59</v>
      </c>
      <c r="B126" s="105" t="s">
        <v>59</v>
      </c>
      <c r="C126" s="104" t="s">
        <v>123</v>
      </c>
      <c r="D126" s="40">
        <v>7</v>
      </c>
      <c r="E126" s="81">
        <v>6.7699999999999998E-4</v>
      </c>
      <c r="F126" s="81">
        <v>1.1440000000000001E-3</v>
      </c>
      <c r="G126" s="89">
        <f t="shared" si="2"/>
        <v>-4.6700000000000008E-4</v>
      </c>
    </row>
    <row r="127" spans="1:7" ht="24.95" customHeight="1" x14ac:dyDescent="0.25">
      <c r="A127" s="46" t="s">
        <v>27</v>
      </c>
      <c r="B127" s="46" t="s">
        <v>27</v>
      </c>
      <c r="C127" s="104" t="s">
        <v>124</v>
      </c>
      <c r="D127" s="40">
        <v>7</v>
      </c>
      <c r="E127" s="81">
        <v>1E-3</v>
      </c>
      <c r="F127" s="81">
        <v>2.8800000000000001E-4</v>
      </c>
      <c r="G127" s="89">
        <f t="shared" si="2"/>
        <v>7.1199999999999996E-4</v>
      </c>
    </row>
    <row r="128" spans="1:7" ht="24.95" customHeight="1" x14ac:dyDescent="0.25">
      <c r="A128" s="46" t="s">
        <v>15</v>
      </c>
      <c r="B128" s="46" t="s">
        <v>15</v>
      </c>
      <c r="C128" s="104" t="s">
        <v>125</v>
      </c>
      <c r="D128" s="40">
        <v>6</v>
      </c>
      <c r="E128" s="81">
        <v>5.4999999999999997E-3</v>
      </c>
      <c r="F128" s="81">
        <v>3.9259999999999998E-3</v>
      </c>
      <c r="G128" s="89">
        <f t="shared" si="2"/>
        <v>1.5739999999999999E-3</v>
      </c>
    </row>
    <row r="129" spans="1:7" ht="24.95" customHeight="1" x14ac:dyDescent="0.25">
      <c r="A129" s="46" t="s">
        <v>117</v>
      </c>
      <c r="B129" s="46" t="s">
        <v>117</v>
      </c>
      <c r="C129" s="104" t="s">
        <v>118</v>
      </c>
      <c r="D129" s="40">
        <v>6</v>
      </c>
      <c r="E129" s="81">
        <v>1.2999999999999999E-2</v>
      </c>
      <c r="F129" s="81">
        <v>0</v>
      </c>
      <c r="G129" s="89">
        <f t="shared" si="2"/>
        <v>1.2999999999999999E-2</v>
      </c>
    </row>
    <row r="130" spans="1:7" ht="24.95" customHeight="1" x14ac:dyDescent="0.25">
      <c r="A130" s="46" t="s">
        <v>14</v>
      </c>
      <c r="B130" s="46" t="s">
        <v>14</v>
      </c>
      <c r="C130" s="104" t="s">
        <v>119</v>
      </c>
      <c r="D130" s="40">
        <v>7</v>
      </c>
      <c r="E130" s="81">
        <v>1.2440000000000001E-3</v>
      </c>
      <c r="F130" s="81">
        <v>2.104E-3</v>
      </c>
      <c r="G130" s="89">
        <f t="shared" si="2"/>
        <v>-8.5999999999999987E-4</v>
      </c>
    </row>
    <row r="131" spans="1:7" ht="24.95" customHeight="1" x14ac:dyDescent="0.25">
      <c r="A131" s="84" t="s">
        <v>59</v>
      </c>
      <c r="B131" s="84" t="s">
        <v>59</v>
      </c>
      <c r="C131" s="104" t="s">
        <v>120</v>
      </c>
      <c r="D131" s="40">
        <v>5</v>
      </c>
      <c r="E131" s="81">
        <v>5.4399999999999997E-2</v>
      </c>
      <c r="F131" s="81">
        <f>0.017395+0.010531</f>
        <v>2.7925999999999999E-2</v>
      </c>
      <c r="G131" s="89">
        <f t="shared" si="2"/>
        <v>2.6473999999999998E-2</v>
      </c>
    </row>
    <row r="132" spans="1:7" ht="24.95" customHeight="1" x14ac:dyDescent="0.25">
      <c r="A132" s="46" t="s">
        <v>14</v>
      </c>
      <c r="B132" s="46" t="s">
        <v>14</v>
      </c>
      <c r="C132" s="104" t="s">
        <v>121</v>
      </c>
      <c r="D132" s="63">
        <v>7</v>
      </c>
      <c r="E132" s="81">
        <v>2.5500000000000002E-4</v>
      </c>
      <c r="F132" s="81">
        <v>0</v>
      </c>
      <c r="G132" s="89">
        <f t="shared" si="2"/>
        <v>2.5500000000000002E-4</v>
      </c>
    </row>
    <row r="133" spans="1:7" ht="24.95" customHeight="1" x14ac:dyDescent="0.25">
      <c r="A133" s="46" t="s">
        <v>14</v>
      </c>
      <c r="B133" s="46" t="s">
        <v>14</v>
      </c>
      <c r="C133" s="104" t="s">
        <v>128</v>
      </c>
      <c r="D133" s="63">
        <v>7</v>
      </c>
      <c r="E133" s="81">
        <v>4.0000000000000002E-4</v>
      </c>
      <c r="F133" s="81">
        <v>3.0200000000000002E-4</v>
      </c>
      <c r="G133" s="89">
        <f t="shared" si="2"/>
        <v>9.7999999999999997E-5</v>
      </c>
    </row>
    <row r="134" spans="1:7" ht="24.95" customHeight="1" x14ac:dyDescent="0.25">
      <c r="A134" s="46" t="s">
        <v>172</v>
      </c>
      <c r="B134" s="46" t="s">
        <v>172</v>
      </c>
      <c r="C134" s="107" t="s">
        <v>129</v>
      </c>
      <c r="D134" s="63">
        <v>7</v>
      </c>
      <c r="E134" s="81">
        <v>2E-3</v>
      </c>
      <c r="F134" s="81">
        <v>0</v>
      </c>
      <c r="G134" s="89">
        <f t="shared" si="2"/>
        <v>2E-3</v>
      </c>
    </row>
    <row r="135" spans="1:7" ht="24.95" customHeight="1" x14ac:dyDescent="0.25">
      <c r="A135" s="46" t="s">
        <v>172</v>
      </c>
      <c r="B135" s="46" t="s">
        <v>172</v>
      </c>
      <c r="C135" s="107" t="s">
        <v>130</v>
      </c>
      <c r="D135" s="63">
        <v>7</v>
      </c>
      <c r="E135" s="81">
        <v>2.32E-4</v>
      </c>
      <c r="F135" s="81">
        <v>3.0699999999999998E-4</v>
      </c>
      <c r="G135" s="89">
        <f t="shared" si="2"/>
        <v>-7.499999999999998E-5</v>
      </c>
    </row>
    <row r="136" spans="1:7" ht="24.95" customHeight="1" x14ac:dyDescent="0.25">
      <c r="A136" s="46" t="s">
        <v>14</v>
      </c>
      <c r="B136" s="46" t="s">
        <v>14</v>
      </c>
      <c r="C136" s="104" t="s">
        <v>131</v>
      </c>
      <c r="D136" s="63">
        <v>6</v>
      </c>
      <c r="E136" s="81">
        <v>9.1999999999999998E-3</v>
      </c>
      <c r="F136" s="81">
        <v>0</v>
      </c>
      <c r="G136" s="89">
        <f t="shared" si="2"/>
        <v>9.1999999999999998E-3</v>
      </c>
    </row>
    <row r="137" spans="1:7" ht="24.95" customHeight="1" x14ac:dyDescent="0.25">
      <c r="A137" s="46" t="s">
        <v>15</v>
      </c>
      <c r="B137" s="46" t="s">
        <v>15</v>
      </c>
      <c r="C137" s="108" t="s">
        <v>133</v>
      </c>
      <c r="D137" s="63">
        <v>6</v>
      </c>
      <c r="E137" s="81">
        <v>1E-3</v>
      </c>
      <c r="F137" s="81">
        <v>1.2600000000000001E-3</v>
      </c>
      <c r="G137" s="89">
        <f t="shared" si="2"/>
        <v>-2.6000000000000003E-4</v>
      </c>
    </row>
    <row r="138" spans="1:7" ht="24.95" customHeight="1" x14ac:dyDescent="0.25">
      <c r="A138" s="84" t="s">
        <v>59</v>
      </c>
      <c r="B138" s="84" t="s">
        <v>59</v>
      </c>
      <c r="C138" s="104" t="s">
        <v>140</v>
      </c>
      <c r="D138" s="63">
        <v>6</v>
      </c>
      <c r="E138" s="81">
        <v>1.5E-3</v>
      </c>
      <c r="F138" s="81">
        <v>0</v>
      </c>
      <c r="G138" s="89">
        <f t="shared" si="2"/>
        <v>1.5E-3</v>
      </c>
    </row>
    <row r="139" spans="1:7" ht="24.95" customHeight="1" x14ac:dyDescent="0.25">
      <c r="A139" s="46" t="s">
        <v>14</v>
      </c>
      <c r="B139" s="46" t="s">
        <v>14</v>
      </c>
      <c r="C139" s="104" t="s">
        <v>141</v>
      </c>
      <c r="D139" s="63">
        <v>6</v>
      </c>
      <c r="E139" s="81">
        <v>0.01</v>
      </c>
      <c r="F139" s="81">
        <v>2.0270000000000002E-3</v>
      </c>
      <c r="G139" s="89">
        <f t="shared" si="2"/>
        <v>7.9730000000000009E-3</v>
      </c>
    </row>
    <row r="140" spans="1:7" ht="24.95" customHeight="1" x14ac:dyDescent="0.25">
      <c r="A140" s="46" t="s">
        <v>27</v>
      </c>
      <c r="B140" s="46" t="s">
        <v>27</v>
      </c>
      <c r="C140" s="109" t="s">
        <v>142</v>
      </c>
      <c r="D140" s="63">
        <v>4</v>
      </c>
      <c r="E140" s="81">
        <v>0.55000000000000004</v>
      </c>
      <c r="F140" s="81">
        <v>0.35347800000000001</v>
      </c>
      <c r="G140" s="89">
        <f t="shared" si="2"/>
        <v>0.19652200000000003</v>
      </c>
    </row>
    <row r="141" spans="1:7" ht="24.95" customHeight="1" x14ac:dyDescent="0.25">
      <c r="A141" s="110" t="s">
        <v>27</v>
      </c>
      <c r="B141" s="110" t="s">
        <v>27</v>
      </c>
      <c r="C141" s="104" t="s">
        <v>145</v>
      </c>
      <c r="D141" s="63">
        <v>6</v>
      </c>
      <c r="E141" s="81">
        <v>2E-3</v>
      </c>
      <c r="F141" s="81">
        <v>0</v>
      </c>
      <c r="G141" s="89">
        <f t="shared" si="2"/>
        <v>2E-3</v>
      </c>
    </row>
    <row r="142" spans="1:7" ht="24.95" customHeight="1" x14ac:dyDescent="0.25">
      <c r="A142" s="46" t="s">
        <v>15</v>
      </c>
      <c r="B142" s="46" t="s">
        <v>15</v>
      </c>
      <c r="C142" s="104" t="s">
        <v>147</v>
      </c>
      <c r="D142" s="63">
        <v>7</v>
      </c>
      <c r="E142" s="81">
        <v>1.1000000000000001E-3</v>
      </c>
      <c r="F142" s="81">
        <v>1.1509999999999999E-3</v>
      </c>
      <c r="G142" s="89">
        <f t="shared" si="2"/>
        <v>-5.099999999999983E-5</v>
      </c>
    </row>
    <row r="143" spans="1:7" ht="24.95" customHeight="1" x14ac:dyDescent="0.25">
      <c r="A143" s="46" t="s">
        <v>15</v>
      </c>
      <c r="B143" s="46" t="s">
        <v>15</v>
      </c>
      <c r="C143" s="108" t="s">
        <v>148</v>
      </c>
      <c r="D143" s="63">
        <v>6</v>
      </c>
      <c r="E143" s="81">
        <v>5.0000000000000001E-3</v>
      </c>
      <c r="F143" s="81">
        <v>2.5590000000000001E-3</v>
      </c>
      <c r="G143" s="89">
        <f t="shared" si="2"/>
        <v>2.441E-3</v>
      </c>
    </row>
    <row r="144" spans="1:7" ht="24.95" customHeight="1" x14ac:dyDescent="0.25">
      <c r="A144" s="46" t="s">
        <v>27</v>
      </c>
      <c r="B144" s="46" t="s">
        <v>27</v>
      </c>
      <c r="C144" s="104" t="s">
        <v>95</v>
      </c>
      <c r="D144" s="63" t="s">
        <v>113</v>
      </c>
      <c r="E144" s="81">
        <v>2.0899999999999998E-2</v>
      </c>
      <c r="F144" s="81">
        <v>1.5212E-2</v>
      </c>
      <c r="G144" s="89">
        <f t="shared" si="2"/>
        <v>5.6879999999999986E-3</v>
      </c>
    </row>
    <row r="145" spans="1:7" ht="24.95" customHeight="1" x14ac:dyDescent="0.2">
      <c r="A145" s="46" t="s">
        <v>14</v>
      </c>
      <c r="B145" s="46" t="s">
        <v>14</v>
      </c>
      <c r="C145" s="111" t="s">
        <v>156</v>
      </c>
      <c r="D145" s="63">
        <v>6</v>
      </c>
      <c r="E145" s="81">
        <v>8.0000000000000002E-3</v>
      </c>
      <c r="F145" s="81">
        <v>1.0192E-2</v>
      </c>
      <c r="G145" s="89">
        <f t="shared" si="2"/>
        <v>-2.1919999999999995E-3</v>
      </c>
    </row>
    <row r="146" spans="1:7" ht="24.95" customHeight="1" x14ac:dyDescent="0.2">
      <c r="A146" s="46" t="s">
        <v>14</v>
      </c>
      <c r="B146" s="46" t="s">
        <v>14</v>
      </c>
      <c r="C146" s="111" t="s">
        <v>150</v>
      </c>
      <c r="D146" s="63">
        <v>6</v>
      </c>
      <c r="E146" s="81">
        <v>2E-3</v>
      </c>
      <c r="F146" s="81">
        <v>0</v>
      </c>
      <c r="G146" s="89">
        <f t="shared" si="2"/>
        <v>2E-3</v>
      </c>
    </row>
    <row r="147" spans="1:7" ht="24.95" customHeight="1" x14ac:dyDescent="0.2">
      <c r="A147" s="46" t="s">
        <v>14</v>
      </c>
      <c r="B147" s="46" t="s">
        <v>14</v>
      </c>
      <c r="C147" s="111" t="s">
        <v>180</v>
      </c>
      <c r="D147" s="63">
        <v>6</v>
      </c>
      <c r="E147" s="81">
        <v>1.057E-3</v>
      </c>
      <c r="F147" s="81">
        <v>1.057E-3</v>
      </c>
      <c r="G147" s="89">
        <f t="shared" si="2"/>
        <v>0</v>
      </c>
    </row>
    <row r="148" spans="1:7" ht="24.95" customHeight="1" x14ac:dyDescent="0.2">
      <c r="A148" s="46" t="s">
        <v>100</v>
      </c>
      <c r="B148" s="46" t="s">
        <v>100</v>
      </c>
      <c r="C148" s="111" t="s">
        <v>151</v>
      </c>
      <c r="D148" s="63">
        <v>5</v>
      </c>
      <c r="E148" s="81">
        <v>7.4999999999999997E-2</v>
      </c>
      <c r="F148" s="81">
        <v>4.4065E-2</v>
      </c>
      <c r="G148" s="89">
        <f t="shared" si="2"/>
        <v>3.0934999999999997E-2</v>
      </c>
    </row>
    <row r="149" spans="1:7" ht="24.95" customHeight="1" x14ac:dyDescent="0.2">
      <c r="A149" s="46" t="s">
        <v>172</v>
      </c>
      <c r="B149" s="46" t="s">
        <v>172</v>
      </c>
      <c r="C149" s="111" t="s">
        <v>149</v>
      </c>
      <c r="D149" s="63">
        <v>6</v>
      </c>
      <c r="E149" s="81">
        <v>1.2200000000000001E-2</v>
      </c>
      <c r="F149" s="81">
        <v>1.0669E-2</v>
      </c>
      <c r="G149" s="89">
        <f t="shared" si="2"/>
        <v>1.5310000000000011E-3</v>
      </c>
    </row>
    <row r="150" spans="1:7" ht="24.95" customHeight="1" x14ac:dyDescent="0.2">
      <c r="A150" s="46" t="s">
        <v>15</v>
      </c>
      <c r="B150" s="46" t="s">
        <v>15</v>
      </c>
      <c r="C150" s="111" t="s">
        <v>157</v>
      </c>
      <c r="D150" s="63">
        <v>6</v>
      </c>
      <c r="E150" s="81">
        <v>3.4299999999999999E-3</v>
      </c>
      <c r="F150" s="81">
        <v>9.9099999999999991E-4</v>
      </c>
      <c r="G150" s="89">
        <f t="shared" si="2"/>
        <v>2.4390000000000002E-3</v>
      </c>
    </row>
    <row r="151" spans="1:7" ht="24.95" customHeight="1" x14ac:dyDescent="0.2">
      <c r="A151" s="46" t="s">
        <v>15</v>
      </c>
      <c r="B151" s="46" t="s">
        <v>15</v>
      </c>
      <c r="C151" s="111" t="s">
        <v>158</v>
      </c>
      <c r="D151" s="63">
        <v>5</v>
      </c>
      <c r="E151" s="81">
        <v>1.7017000000000001E-2</v>
      </c>
      <c r="F151" s="81">
        <v>1.7017000000000001E-2</v>
      </c>
      <c r="G151" s="89">
        <f t="shared" si="2"/>
        <v>0</v>
      </c>
    </row>
    <row r="152" spans="1:7" ht="24.95" customHeight="1" x14ac:dyDescent="0.2">
      <c r="A152" s="46" t="s">
        <v>160</v>
      </c>
      <c r="B152" s="46" t="s">
        <v>160</v>
      </c>
      <c r="C152" s="111" t="s">
        <v>159</v>
      </c>
      <c r="D152" s="63">
        <v>6</v>
      </c>
      <c r="E152" s="81">
        <v>1.4E-3</v>
      </c>
      <c r="F152" s="81">
        <v>1.4243E-2</v>
      </c>
      <c r="G152" s="89">
        <f t="shared" si="2"/>
        <v>-1.2843E-2</v>
      </c>
    </row>
    <row r="153" spans="1:7" ht="24.95" customHeight="1" x14ac:dyDescent="0.2">
      <c r="A153" s="46" t="s">
        <v>162</v>
      </c>
      <c r="B153" s="46" t="s">
        <v>162</v>
      </c>
      <c r="C153" s="111" t="s">
        <v>191</v>
      </c>
      <c r="D153" s="63">
        <v>6</v>
      </c>
      <c r="E153" s="81">
        <v>5.8100000000000003E-4</v>
      </c>
      <c r="F153" s="81">
        <v>5.8100000000000003E-4</v>
      </c>
      <c r="G153" s="89">
        <f t="shared" si="2"/>
        <v>0</v>
      </c>
    </row>
    <row r="154" spans="1:7" ht="24.95" customHeight="1" x14ac:dyDescent="0.2">
      <c r="A154" s="46" t="s">
        <v>15</v>
      </c>
      <c r="B154" s="46" t="s">
        <v>15</v>
      </c>
      <c r="C154" s="111" t="s">
        <v>168</v>
      </c>
      <c r="D154" s="63">
        <v>5</v>
      </c>
      <c r="E154" s="81">
        <v>1.2520000000000001E-3</v>
      </c>
      <c r="F154" s="81">
        <v>1.2520000000000001E-3</v>
      </c>
      <c r="G154" s="89">
        <f t="shared" si="2"/>
        <v>0</v>
      </c>
    </row>
    <row r="155" spans="1:7" ht="24.95" customHeight="1" x14ac:dyDescent="0.2">
      <c r="A155" s="46" t="s">
        <v>175</v>
      </c>
      <c r="B155" s="46" t="s">
        <v>15</v>
      </c>
      <c r="C155" s="111" t="s">
        <v>161</v>
      </c>
      <c r="D155" s="63">
        <v>4</v>
      </c>
      <c r="E155" s="81">
        <v>0.34499999999999997</v>
      </c>
      <c r="F155" s="81">
        <v>1.495E-3</v>
      </c>
      <c r="G155" s="89">
        <f t="shared" si="2"/>
        <v>0.34350499999999995</v>
      </c>
    </row>
    <row r="156" spans="1:7" ht="24.95" customHeight="1" x14ac:dyDescent="0.2">
      <c r="A156" s="46" t="s">
        <v>100</v>
      </c>
      <c r="B156" s="46" t="s">
        <v>100</v>
      </c>
      <c r="C156" s="111" t="s">
        <v>174</v>
      </c>
      <c r="D156" s="63">
        <v>5</v>
      </c>
      <c r="E156" s="81">
        <f>0.086312+0.025912</f>
        <v>0.112224</v>
      </c>
      <c r="F156" s="81">
        <f>0.086312+0.025912</f>
        <v>0.112224</v>
      </c>
      <c r="G156" s="89">
        <f t="shared" si="2"/>
        <v>0</v>
      </c>
    </row>
    <row r="157" spans="1:7" ht="24.95" customHeight="1" x14ac:dyDescent="0.2">
      <c r="A157" s="46" t="s">
        <v>162</v>
      </c>
      <c r="B157" s="46" t="s">
        <v>162</v>
      </c>
      <c r="C157" s="111" t="s">
        <v>187</v>
      </c>
      <c r="D157" s="63">
        <v>7</v>
      </c>
      <c r="E157" s="81">
        <v>5.7210000000000004E-3</v>
      </c>
      <c r="F157" s="81">
        <v>5.7210000000000004E-3</v>
      </c>
      <c r="G157" s="89">
        <f t="shared" si="2"/>
        <v>0</v>
      </c>
    </row>
    <row r="158" spans="1:7" ht="24.95" customHeight="1" x14ac:dyDescent="0.2">
      <c r="A158" s="84" t="s">
        <v>59</v>
      </c>
      <c r="B158" s="84" t="s">
        <v>59</v>
      </c>
      <c r="C158" s="111" t="s">
        <v>203</v>
      </c>
      <c r="D158" s="63">
        <v>6</v>
      </c>
      <c r="E158" s="81">
        <v>1.9380000000000001E-3</v>
      </c>
      <c r="F158" s="81">
        <v>1.9380000000000001E-3</v>
      </c>
      <c r="G158" s="89">
        <f t="shared" si="2"/>
        <v>0</v>
      </c>
    </row>
    <row r="159" spans="1:7" ht="24.95" customHeight="1" x14ac:dyDescent="0.2">
      <c r="A159" s="46" t="s">
        <v>162</v>
      </c>
      <c r="B159" s="46" t="s">
        <v>162</v>
      </c>
      <c r="C159" s="111" t="s">
        <v>176</v>
      </c>
      <c r="D159" s="63">
        <v>7</v>
      </c>
      <c r="E159" s="81">
        <v>4.75E-4</v>
      </c>
      <c r="F159" s="81">
        <v>2.5000000000000001E-5</v>
      </c>
      <c r="G159" s="89">
        <f t="shared" si="2"/>
        <v>4.4999999999999999E-4</v>
      </c>
    </row>
    <row r="160" spans="1:7" ht="24.95" customHeight="1" x14ac:dyDescent="0.25">
      <c r="A160" s="46"/>
      <c r="B160" s="46"/>
      <c r="C160" s="104" t="s">
        <v>114</v>
      </c>
      <c r="D160" s="63">
        <v>8</v>
      </c>
      <c r="E160" s="81">
        <v>2.1030000000000002</v>
      </c>
      <c r="F160" s="81">
        <v>2.089356</v>
      </c>
      <c r="G160" s="89">
        <f t="shared" si="2"/>
        <v>1.3644000000000212E-2</v>
      </c>
    </row>
    <row r="161" spans="5:7" x14ac:dyDescent="0.25">
      <c r="E161" s="37">
        <f>SUM(E15:E160)</f>
        <v>7.3683279999999982</v>
      </c>
      <c r="F161" s="37">
        <f t="shared" ref="F161:G161" si="3">SUM(F15:F160)</f>
        <v>6.3427799999999994</v>
      </c>
      <c r="G161" s="37">
        <f t="shared" si="3"/>
        <v>1.0255480000000003</v>
      </c>
    </row>
  </sheetData>
  <mergeCells count="4">
    <mergeCell ref="A7:G7"/>
    <mergeCell ref="A8:G8"/>
    <mergeCell ref="A9:G9"/>
    <mergeCell ref="B11:F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88E4A-FA63-490F-B757-D3EB61DA9F36}">
  <dimension ref="A1:H159"/>
  <sheetViews>
    <sheetView tabSelected="1" workbookViewId="0">
      <selection activeCell="A36" sqref="A36:D36"/>
    </sheetView>
  </sheetViews>
  <sheetFormatPr defaultRowHeight="11.25" x14ac:dyDescent="0.25"/>
  <cols>
    <col min="1" max="1" width="20.7109375" style="1" customWidth="1"/>
    <col min="2" max="2" width="21" style="1" customWidth="1"/>
    <col min="3" max="3" width="31.85546875" style="1" customWidth="1"/>
    <col min="4" max="4" width="9.7109375" style="1" customWidth="1"/>
    <col min="5" max="5" width="12" style="1" customWidth="1"/>
    <col min="6" max="6" width="13.7109375" style="1" customWidth="1"/>
    <col min="7" max="7" width="13.28515625" style="1" customWidth="1"/>
    <col min="8" max="253" width="9.140625" style="1"/>
    <col min="254" max="254" width="4.140625" style="1" customWidth="1"/>
    <col min="255" max="255" width="25" style="1" customWidth="1"/>
    <col min="256" max="256" width="17.5703125" style="1" customWidth="1"/>
    <col min="257" max="257" width="17.7109375" style="1" customWidth="1"/>
    <col min="258" max="258" width="17" style="1" customWidth="1"/>
    <col min="259" max="259" width="16.42578125" style="1" customWidth="1"/>
    <col min="260" max="260" width="23" style="1" customWidth="1"/>
    <col min="261" max="261" width="13.42578125" style="1" customWidth="1"/>
    <col min="262" max="262" width="13.7109375" style="1" customWidth="1"/>
    <col min="263" max="263" width="23" style="1" customWidth="1"/>
    <col min="264" max="509" width="9.140625" style="1"/>
    <col min="510" max="510" width="4.140625" style="1" customWidth="1"/>
    <col min="511" max="511" width="25" style="1" customWidth="1"/>
    <col min="512" max="512" width="17.5703125" style="1" customWidth="1"/>
    <col min="513" max="513" width="17.7109375" style="1" customWidth="1"/>
    <col min="514" max="514" width="17" style="1" customWidth="1"/>
    <col min="515" max="515" width="16.42578125" style="1" customWidth="1"/>
    <col min="516" max="516" width="23" style="1" customWidth="1"/>
    <col min="517" max="517" width="13.42578125" style="1" customWidth="1"/>
    <col min="518" max="518" width="13.7109375" style="1" customWidth="1"/>
    <col min="519" max="519" width="23" style="1" customWidth="1"/>
    <col min="520" max="765" width="9.140625" style="1"/>
    <col min="766" max="766" width="4.140625" style="1" customWidth="1"/>
    <col min="767" max="767" width="25" style="1" customWidth="1"/>
    <col min="768" max="768" width="17.5703125" style="1" customWidth="1"/>
    <col min="769" max="769" width="17.7109375" style="1" customWidth="1"/>
    <col min="770" max="770" width="17" style="1" customWidth="1"/>
    <col min="771" max="771" width="16.42578125" style="1" customWidth="1"/>
    <col min="772" max="772" width="23" style="1" customWidth="1"/>
    <col min="773" max="773" width="13.42578125" style="1" customWidth="1"/>
    <col min="774" max="774" width="13.7109375" style="1" customWidth="1"/>
    <col min="775" max="775" width="23" style="1" customWidth="1"/>
    <col min="776" max="1021" width="9.140625" style="1"/>
    <col min="1022" max="1022" width="4.140625" style="1" customWidth="1"/>
    <col min="1023" max="1023" width="25" style="1" customWidth="1"/>
    <col min="1024" max="1024" width="17.5703125" style="1" customWidth="1"/>
    <col min="1025" max="1025" width="17.7109375" style="1" customWidth="1"/>
    <col min="1026" max="1026" width="17" style="1" customWidth="1"/>
    <col min="1027" max="1027" width="16.42578125" style="1" customWidth="1"/>
    <col min="1028" max="1028" width="23" style="1" customWidth="1"/>
    <col min="1029" max="1029" width="13.42578125" style="1" customWidth="1"/>
    <col min="1030" max="1030" width="13.7109375" style="1" customWidth="1"/>
    <col min="1031" max="1031" width="23" style="1" customWidth="1"/>
    <col min="1032" max="1277" width="9.140625" style="1"/>
    <col min="1278" max="1278" width="4.140625" style="1" customWidth="1"/>
    <col min="1279" max="1279" width="25" style="1" customWidth="1"/>
    <col min="1280" max="1280" width="17.5703125" style="1" customWidth="1"/>
    <col min="1281" max="1281" width="17.7109375" style="1" customWidth="1"/>
    <col min="1282" max="1282" width="17" style="1" customWidth="1"/>
    <col min="1283" max="1283" width="16.42578125" style="1" customWidth="1"/>
    <col min="1284" max="1284" width="23" style="1" customWidth="1"/>
    <col min="1285" max="1285" width="13.42578125" style="1" customWidth="1"/>
    <col min="1286" max="1286" width="13.7109375" style="1" customWidth="1"/>
    <col min="1287" max="1287" width="23" style="1" customWidth="1"/>
    <col min="1288" max="1533" width="9.140625" style="1"/>
    <col min="1534" max="1534" width="4.140625" style="1" customWidth="1"/>
    <col min="1535" max="1535" width="25" style="1" customWidth="1"/>
    <col min="1536" max="1536" width="17.5703125" style="1" customWidth="1"/>
    <col min="1537" max="1537" width="17.7109375" style="1" customWidth="1"/>
    <col min="1538" max="1538" width="17" style="1" customWidth="1"/>
    <col min="1539" max="1539" width="16.42578125" style="1" customWidth="1"/>
    <col min="1540" max="1540" width="23" style="1" customWidth="1"/>
    <col min="1541" max="1541" width="13.42578125" style="1" customWidth="1"/>
    <col min="1542" max="1542" width="13.7109375" style="1" customWidth="1"/>
    <col min="1543" max="1543" width="23" style="1" customWidth="1"/>
    <col min="1544" max="1789" width="9.140625" style="1"/>
    <col min="1790" max="1790" width="4.140625" style="1" customWidth="1"/>
    <col min="1791" max="1791" width="25" style="1" customWidth="1"/>
    <col min="1792" max="1792" width="17.5703125" style="1" customWidth="1"/>
    <col min="1793" max="1793" width="17.7109375" style="1" customWidth="1"/>
    <col min="1794" max="1794" width="17" style="1" customWidth="1"/>
    <col min="1795" max="1795" width="16.42578125" style="1" customWidth="1"/>
    <col min="1796" max="1796" width="23" style="1" customWidth="1"/>
    <col min="1797" max="1797" width="13.42578125" style="1" customWidth="1"/>
    <col min="1798" max="1798" width="13.7109375" style="1" customWidth="1"/>
    <col min="1799" max="1799" width="23" style="1" customWidth="1"/>
    <col min="1800" max="2045" width="9.140625" style="1"/>
    <col min="2046" max="2046" width="4.140625" style="1" customWidth="1"/>
    <col min="2047" max="2047" width="25" style="1" customWidth="1"/>
    <col min="2048" max="2048" width="17.5703125" style="1" customWidth="1"/>
    <col min="2049" max="2049" width="17.7109375" style="1" customWidth="1"/>
    <col min="2050" max="2050" width="17" style="1" customWidth="1"/>
    <col min="2051" max="2051" width="16.42578125" style="1" customWidth="1"/>
    <col min="2052" max="2052" width="23" style="1" customWidth="1"/>
    <col min="2053" max="2053" width="13.42578125" style="1" customWidth="1"/>
    <col min="2054" max="2054" width="13.7109375" style="1" customWidth="1"/>
    <col min="2055" max="2055" width="23" style="1" customWidth="1"/>
    <col min="2056" max="2301" width="9.140625" style="1"/>
    <col min="2302" max="2302" width="4.140625" style="1" customWidth="1"/>
    <col min="2303" max="2303" width="25" style="1" customWidth="1"/>
    <col min="2304" max="2304" width="17.5703125" style="1" customWidth="1"/>
    <col min="2305" max="2305" width="17.7109375" style="1" customWidth="1"/>
    <col min="2306" max="2306" width="17" style="1" customWidth="1"/>
    <col min="2307" max="2307" width="16.42578125" style="1" customWidth="1"/>
    <col min="2308" max="2308" width="23" style="1" customWidth="1"/>
    <col min="2309" max="2309" width="13.42578125" style="1" customWidth="1"/>
    <col min="2310" max="2310" width="13.7109375" style="1" customWidth="1"/>
    <col min="2311" max="2311" width="23" style="1" customWidth="1"/>
    <col min="2312" max="2557" width="9.140625" style="1"/>
    <col min="2558" max="2558" width="4.140625" style="1" customWidth="1"/>
    <col min="2559" max="2559" width="25" style="1" customWidth="1"/>
    <col min="2560" max="2560" width="17.5703125" style="1" customWidth="1"/>
    <col min="2561" max="2561" width="17.7109375" style="1" customWidth="1"/>
    <col min="2562" max="2562" width="17" style="1" customWidth="1"/>
    <col min="2563" max="2563" width="16.42578125" style="1" customWidth="1"/>
    <col min="2564" max="2564" width="23" style="1" customWidth="1"/>
    <col min="2565" max="2565" width="13.42578125" style="1" customWidth="1"/>
    <col min="2566" max="2566" width="13.7109375" style="1" customWidth="1"/>
    <col min="2567" max="2567" width="23" style="1" customWidth="1"/>
    <col min="2568" max="2813" width="9.140625" style="1"/>
    <col min="2814" max="2814" width="4.140625" style="1" customWidth="1"/>
    <col min="2815" max="2815" width="25" style="1" customWidth="1"/>
    <col min="2816" max="2816" width="17.5703125" style="1" customWidth="1"/>
    <col min="2817" max="2817" width="17.7109375" style="1" customWidth="1"/>
    <col min="2818" max="2818" width="17" style="1" customWidth="1"/>
    <col min="2819" max="2819" width="16.42578125" style="1" customWidth="1"/>
    <col min="2820" max="2820" width="23" style="1" customWidth="1"/>
    <col min="2821" max="2821" width="13.42578125" style="1" customWidth="1"/>
    <col min="2822" max="2822" width="13.7109375" style="1" customWidth="1"/>
    <col min="2823" max="2823" width="23" style="1" customWidth="1"/>
    <col min="2824" max="3069" width="9.140625" style="1"/>
    <col min="3070" max="3070" width="4.140625" style="1" customWidth="1"/>
    <col min="3071" max="3071" width="25" style="1" customWidth="1"/>
    <col min="3072" max="3072" width="17.5703125" style="1" customWidth="1"/>
    <col min="3073" max="3073" width="17.7109375" style="1" customWidth="1"/>
    <col min="3074" max="3074" width="17" style="1" customWidth="1"/>
    <col min="3075" max="3075" width="16.42578125" style="1" customWidth="1"/>
    <col min="3076" max="3076" width="23" style="1" customWidth="1"/>
    <col min="3077" max="3077" width="13.42578125" style="1" customWidth="1"/>
    <col min="3078" max="3078" width="13.7109375" style="1" customWidth="1"/>
    <col min="3079" max="3079" width="23" style="1" customWidth="1"/>
    <col min="3080" max="3325" width="9.140625" style="1"/>
    <col min="3326" max="3326" width="4.140625" style="1" customWidth="1"/>
    <col min="3327" max="3327" width="25" style="1" customWidth="1"/>
    <col min="3328" max="3328" width="17.5703125" style="1" customWidth="1"/>
    <col min="3329" max="3329" width="17.7109375" style="1" customWidth="1"/>
    <col min="3330" max="3330" width="17" style="1" customWidth="1"/>
    <col min="3331" max="3331" width="16.42578125" style="1" customWidth="1"/>
    <col min="3332" max="3332" width="23" style="1" customWidth="1"/>
    <col min="3333" max="3333" width="13.42578125" style="1" customWidth="1"/>
    <col min="3334" max="3334" width="13.7109375" style="1" customWidth="1"/>
    <col min="3335" max="3335" width="23" style="1" customWidth="1"/>
    <col min="3336" max="3581" width="9.140625" style="1"/>
    <col min="3582" max="3582" width="4.140625" style="1" customWidth="1"/>
    <col min="3583" max="3583" width="25" style="1" customWidth="1"/>
    <col min="3584" max="3584" width="17.5703125" style="1" customWidth="1"/>
    <col min="3585" max="3585" width="17.7109375" style="1" customWidth="1"/>
    <col min="3586" max="3586" width="17" style="1" customWidth="1"/>
    <col min="3587" max="3587" width="16.42578125" style="1" customWidth="1"/>
    <col min="3588" max="3588" width="23" style="1" customWidth="1"/>
    <col min="3589" max="3589" width="13.42578125" style="1" customWidth="1"/>
    <col min="3590" max="3590" width="13.7109375" style="1" customWidth="1"/>
    <col min="3591" max="3591" width="23" style="1" customWidth="1"/>
    <col min="3592" max="3837" width="9.140625" style="1"/>
    <col min="3838" max="3838" width="4.140625" style="1" customWidth="1"/>
    <col min="3839" max="3839" width="25" style="1" customWidth="1"/>
    <col min="3840" max="3840" width="17.5703125" style="1" customWidth="1"/>
    <col min="3841" max="3841" width="17.7109375" style="1" customWidth="1"/>
    <col min="3842" max="3842" width="17" style="1" customWidth="1"/>
    <col min="3843" max="3843" width="16.42578125" style="1" customWidth="1"/>
    <col min="3844" max="3844" width="23" style="1" customWidth="1"/>
    <col min="3845" max="3845" width="13.42578125" style="1" customWidth="1"/>
    <col min="3846" max="3846" width="13.7109375" style="1" customWidth="1"/>
    <col min="3847" max="3847" width="23" style="1" customWidth="1"/>
    <col min="3848" max="4093" width="9.140625" style="1"/>
    <col min="4094" max="4094" width="4.140625" style="1" customWidth="1"/>
    <col min="4095" max="4095" width="25" style="1" customWidth="1"/>
    <col min="4096" max="4096" width="17.5703125" style="1" customWidth="1"/>
    <col min="4097" max="4097" width="17.7109375" style="1" customWidth="1"/>
    <col min="4098" max="4098" width="17" style="1" customWidth="1"/>
    <col min="4099" max="4099" width="16.42578125" style="1" customWidth="1"/>
    <col min="4100" max="4100" width="23" style="1" customWidth="1"/>
    <col min="4101" max="4101" width="13.42578125" style="1" customWidth="1"/>
    <col min="4102" max="4102" width="13.7109375" style="1" customWidth="1"/>
    <col min="4103" max="4103" width="23" style="1" customWidth="1"/>
    <col min="4104" max="4349" width="9.140625" style="1"/>
    <col min="4350" max="4350" width="4.140625" style="1" customWidth="1"/>
    <col min="4351" max="4351" width="25" style="1" customWidth="1"/>
    <col min="4352" max="4352" width="17.5703125" style="1" customWidth="1"/>
    <col min="4353" max="4353" width="17.7109375" style="1" customWidth="1"/>
    <col min="4354" max="4354" width="17" style="1" customWidth="1"/>
    <col min="4355" max="4355" width="16.42578125" style="1" customWidth="1"/>
    <col min="4356" max="4356" width="23" style="1" customWidth="1"/>
    <col min="4357" max="4357" width="13.42578125" style="1" customWidth="1"/>
    <col min="4358" max="4358" width="13.7109375" style="1" customWidth="1"/>
    <col min="4359" max="4359" width="23" style="1" customWidth="1"/>
    <col min="4360" max="4605" width="9.140625" style="1"/>
    <col min="4606" max="4606" width="4.140625" style="1" customWidth="1"/>
    <col min="4607" max="4607" width="25" style="1" customWidth="1"/>
    <col min="4608" max="4608" width="17.5703125" style="1" customWidth="1"/>
    <col min="4609" max="4609" width="17.7109375" style="1" customWidth="1"/>
    <col min="4610" max="4610" width="17" style="1" customWidth="1"/>
    <col min="4611" max="4611" width="16.42578125" style="1" customWidth="1"/>
    <col min="4612" max="4612" width="23" style="1" customWidth="1"/>
    <col min="4613" max="4613" width="13.42578125" style="1" customWidth="1"/>
    <col min="4614" max="4614" width="13.7109375" style="1" customWidth="1"/>
    <col min="4615" max="4615" width="23" style="1" customWidth="1"/>
    <col min="4616" max="4861" width="9.140625" style="1"/>
    <col min="4862" max="4862" width="4.140625" style="1" customWidth="1"/>
    <col min="4863" max="4863" width="25" style="1" customWidth="1"/>
    <col min="4864" max="4864" width="17.5703125" style="1" customWidth="1"/>
    <col min="4865" max="4865" width="17.7109375" style="1" customWidth="1"/>
    <col min="4866" max="4866" width="17" style="1" customWidth="1"/>
    <col min="4867" max="4867" width="16.42578125" style="1" customWidth="1"/>
    <col min="4868" max="4868" width="23" style="1" customWidth="1"/>
    <col min="4869" max="4869" width="13.42578125" style="1" customWidth="1"/>
    <col min="4870" max="4870" width="13.7109375" style="1" customWidth="1"/>
    <col min="4871" max="4871" width="23" style="1" customWidth="1"/>
    <col min="4872" max="5117" width="9.140625" style="1"/>
    <col min="5118" max="5118" width="4.140625" style="1" customWidth="1"/>
    <col min="5119" max="5119" width="25" style="1" customWidth="1"/>
    <col min="5120" max="5120" width="17.5703125" style="1" customWidth="1"/>
    <col min="5121" max="5121" width="17.7109375" style="1" customWidth="1"/>
    <col min="5122" max="5122" width="17" style="1" customWidth="1"/>
    <col min="5123" max="5123" width="16.42578125" style="1" customWidth="1"/>
    <col min="5124" max="5124" width="23" style="1" customWidth="1"/>
    <col min="5125" max="5125" width="13.42578125" style="1" customWidth="1"/>
    <col min="5126" max="5126" width="13.7109375" style="1" customWidth="1"/>
    <col min="5127" max="5127" width="23" style="1" customWidth="1"/>
    <col min="5128" max="5373" width="9.140625" style="1"/>
    <col min="5374" max="5374" width="4.140625" style="1" customWidth="1"/>
    <col min="5375" max="5375" width="25" style="1" customWidth="1"/>
    <col min="5376" max="5376" width="17.5703125" style="1" customWidth="1"/>
    <col min="5377" max="5377" width="17.7109375" style="1" customWidth="1"/>
    <col min="5378" max="5378" width="17" style="1" customWidth="1"/>
    <col min="5379" max="5379" width="16.42578125" style="1" customWidth="1"/>
    <col min="5380" max="5380" width="23" style="1" customWidth="1"/>
    <col min="5381" max="5381" width="13.42578125" style="1" customWidth="1"/>
    <col min="5382" max="5382" width="13.7109375" style="1" customWidth="1"/>
    <col min="5383" max="5383" width="23" style="1" customWidth="1"/>
    <col min="5384" max="5629" width="9.140625" style="1"/>
    <col min="5630" max="5630" width="4.140625" style="1" customWidth="1"/>
    <col min="5631" max="5631" width="25" style="1" customWidth="1"/>
    <col min="5632" max="5632" width="17.5703125" style="1" customWidth="1"/>
    <col min="5633" max="5633" width="17.7109375" style="1" customWidth="1"/>
    <col min="5634" max="5634" width="17" style="1" customWidth="1"/>
    <col min="5635" max="5635" width="16.42578125" style="1" customWidth="1"/>
    <col min="5636" max="5636" width="23" style="1" customWidth="1"/>
    <col min="5637" max="5637" width="13.42578125" style="1" customWidth="1"/>
    <col min="5638" max="5638" width="13.7109375" style="1" customWidth="1"/>
    <col min="5639" max="5639" width="23" style="1" customWidth="1"/>
    <col min="5640" max="5885" width="9.140625" style="1"/>
    <col min="5886" max="5886" width="4.140625" style="1" customWidth="1"/>
    <col min="5887" max="5887" width="25" style="1" customWidth="1"/>
    <col min="5888" max="5888" width="17.5703125" style="1" customWidth="1"/>
    <col min="5889" max="5889" width="17.7109375" style="1" customWidth="1"/>
    <col min="5890" max="5890" width="17" style="1" customWidth="1"/>
    <col min="5891" max="5891" width="16.42578125" style="1" customWidth="1"/>
    <col min="5892" max="5892" width="23" style="1" customWidth="1"/>
    <col min="5893" max="5893" width="13.42578125" style="1" customWidth="1"/>
    <col min="5894" max="5894" width="13.7109375" style="1" customWidth="1"/>
    <col min="5895" max="5895" width="23" style="1" customWidth="1"/>
    <col min="5896" max="6141" width="9.140625" style="1"/>
    <col min="6142" max="6142" width="4.140625" style="1" customWidth="1"/>
    <col min="6143" max="6143" width="25" style="1" customWidth="1"/>
    <col min="6144" max="6144" width="17.5703125" style="1" customWidth="1"/>
    <col min="6145" max="6145" width="17.7109375" style="1" customWidth="1"/>
    <col min="6146" max="6146" width="17" style="1" customWidth="1"/>
    <col min="6147" max="6147" width="16.42578125" style="1" customWidth="1"/>
    <col min="6148" max="6148" width="23" style="1" customWidth="1"/>
    <col min="6149" max="6149" width="13.42578125" style="1" customWidth="1"/>
    <col min="6150" max="6150" width="13.7109375" style="1" customWidth="1"/>
    <col min="6151" max="6151" width="23" style="1" customWidth="1"/>
    <col min="6152" max="6397" width="9.140625" style="1"/>
    <col min="6398" max="6398" width="4.140625" style="1" customWidth="1"/>
    <col min="6399" max="6399" width="25" style="1" customWidth="1"/>
    <col min="6400" max="6400" width="17.5703125" style="1" customWidth="1"/>
    <col min="6401" max="6401" width="17.7109375" style="1" customWidth="1"/>
    <col min="6402" max="6402" width="17" style="1" customWidth="1"/>
    <col min="6403" max="6403" width="16.42578125" style="1" customWidth="1"/>
    <col min="6404" max="6404" width="23" style="1" customWidth="1"/>
    <col min="6405" max="6405" width="13.42578125" style="1" customWidth="1"/>
    <col min="6406" max="6406" width="13.7109375" style="1" customWidth="1"/>
    <col min="6407" max="6407" width="23" style="1" customWidth="1"/>
    <col min="6408" max="6653" width="9.140625" style="1"/>
    <col min="6654" max="6654" width="4.140625" style="1" customWidth="1"/>
    <col min="6655" max="6655" width="25" style="1" customWidth="1"/>
    <col min="6656" max="6656" width="17.5703125" style="1" customWidth="1"/>
    <col min="6657" max="6657" width="17.7109375" style="1" customWidth="1"/>
    <col min="6658" max="6658" width="17" style="1" customWidth="1"/>
    <col min="6659" max="6659" width="16.42578125" style="1" customWidth="1"/>
    <col min="6660" max="6660" width="23" style="1" customWidth="1"/>
    <col min="6661" max="6661" width="13.42578125" style="1" customWidth="1"/>
    <col min="6662" max="6662" width="13.7109375" style="1" customWidth="1"/>
    <col min="6663" max="6663" width="23" style="1" customWidth="1"/>
    <col min="6664" max="6909" width="9.140625" style="1"/>
    <col min="6910" max="6910" width="4.140625" style="1" customWidth="1"/>
    <col min="6911" max="6911" width="25" style="1" customWidth="1"/>
    <col min="6912" max="6912" width="17.5703125" style="1" customWidth="1"/>
    <col min="6913" max="6913" width="17.7109375" style="1" customWidth="1"/>
    <col min="6914" max="6914" width="17" style="1" customWidth="1"/>
    <col min="6915" max="6915" width="16.42578125" style="1" customWidth="1"/>
    <col min="6916" max="6916" width="23" style="1" customWidth="1"/>
    <col min="6917" max="6917" width="13.42578125" style="1" customWidth="1"/>
    <col min="6918" max="6918" width="13.7109375" style="1" customWidth="1"/>
    <col min="6919" max="6919" width="23" style="1" customWidth="1"/>
    <col min="6920" max="7165" width="9.140625" style="1"/>
    <col min="7166" max="7166" width="4.140625" style="1" customWidth="1"/>
    <col min="7167" max="7167" width="25" style="1" customWidth="1"/>
    <col min="7168" max="7168" width="17.5703125" style="1" customWidth="1"/>
    <col min="7169" max="7169" width="17.7109375" style="1" customWidth="1"/>
    <col min="7170" max="7170" width="17" style="1" customWidth="1"/>
    <col min="7171" max="7171" width="16.42578125" style="1" customWidth="1"/>
    <col min="7172" max="7172" width="23" style="1" customWidth="1"/>
    <col min="7173" max="7173" width="13.42578125" style="1" customWidth="1"/>
    <col min="7174" max="7174" width="13.7109375" style="1" customWidth="1"/>
    <col min="7175" max="7175" width="23" style="1" customWidth="1"/>
    <col min="7176" max="7421" width="9.140625" style="1"/>
    <col min="7422" max="7422" width="4.140625" style="1" customWidth="1"/>
    <col min="7423" max="7423" width="25" style="1" customWidth="1"/>
    <col min="7424" max="7424" width="17.5703125" style="1" customWidth="1"/>
    <col min="7425" max="7425" width="17.7109375" style="1" customWidth="1"/>
    <col min="7426" max="7426" width="17" style="1" customWidth="1"/>
    <col min="7427" max="7427" width="16.42578125" style="1" customWidth="1"/>
    <col min="7428" max="7428" width="23" style="1" customWidth="1"/>
    <col min="7429" max="7429" width="13.42578125" style="1" customWidth="1"/>
    <col min="7430" max="7430" width="13.7109375" style="1" customWidth="1"/>
    <col min="7431" max="7431" width="23" style="1" customWidth="1"/>
    <col min="7432" max="7677" width="9.140625" style="1"/>
    <col min="7678" max="7678" width="4.140625" style="1" customWidth="1"/>
    <col min="7679" max="7679" width="25" style="1" customWidth="1"/>
    <col min="7680" max="7680" width="17.5703125" style="1" customWidth="1"/>
    <col min="7681" max="7681" width="17.7109375" style="1" customWidth="1"/>
    <col min="7682" max="7682" width="17" style="1" customWidth="1"/>
    <col min="7683" max="7683" width="16.42578125" style="1" customWidth="1"/>
    <col min="7684" max="7684" width="23" style="1" customWidth="1"/>
    <col min="7685" max="7685" width="13.42578125" style="1" customWidth="1"/>
    <col min="7686" max="7686" width="13.7109375" style="1" customWidth="1"/>
    <col min="7687" max="7687" width="23" style="1" customWidth="1"/>
    <col min="7688" max="7933" width="9.140625" style="1"/>
    <col min="7934" max="7934" width="4.140625" style="1" customWidth="1"/>
    <col min="7935" max="7935" width="25" style="1" customWidth="1"/>
    <col min="7936" max="7936" width="17.5703125" style="1" customWidth="1"/>
    <col min="7937" max="7937" width="17.7109375" style="1" customWidth="1"/>
    <col min="7938" max="7938" width="17" style="1" customWidth="1"/>
    <col min="7939" max="7939" width="16.42578125" style="1" customWidth="1"/>
    <col min="7940" max="7940" width="23" style="1" customWidth="1"/>
    <col min="7941" max="7941" width="13.42578125" style="1" customWidth="1"/>
    <col min="7942" max="7942" width="13.7109375" style="1" customWidth="1"/>
    <col min="7943" max="7943" width="23" style="1" customWidth="1"/>
    <col min="7944" max="8189" width="9.140625" style="1"/>
    <col min="8190" max="8190" width="4.140625" style="1" customWidth="1"/>
    <col min="8191" max="8191" width="25" style="1" customWidth="1"/>
    <col min="8192" max="8192" width="17.5703125" style="1" customWidth="1"/>
    <col min="8193" max="8193" width="17.7109375" style="1" customWidth="1"/>
    <col min="8194" max="8194" width="17" style="1" customWidth="1"/>
    <col min="8195" max="8195" width="16.42578125" style="1" customWidth="1"/>
    <col min="8196" max="8196" width="23" style="1" customWidth="1"/>
    <col min="8197" max="8197" width="13.42578125" style="1" customWidth="1"/>
    <col min="8198" max="8198" width="13.7109375" style="1" customWidth="1"/>
    <col min="8199" max="8199" width="23" style="1" customWidth="1"/>
    <col min="8200" max="8445" width="9.140625" style="1"/>
    <col min="8446" max="8446" width="4.140625" style="1" customWidth="1"/>
    <col min="8447" max="8447" width="25" style="1" customWidth="1"/>
    <col min="8448" max="8448" width="17.5703125" style="1" customWidth="1"/>
    <col min="8449" max="8449" width="17.7109375" style="1" customWidth="1"/>
    <col min="8450" max="8450" width="17" style="1" customWidth="1"/>
    <col min="8451" max="8451" width="16.42578125" style="1" customWidth="1"/>
    <col min="8452" max="8452" width="23" style="1" customWidth="1"/>
    <col min="8453" max="8453" width="13.42578125" style="1" customWidth="1"/>
    <col min="8454" max="8454" width="13.7109375" style="1" customWidth="1"/>
    <col min="8455" max="8455" width="23" style="1" customWidth="1"/>
    <col min="8456" max="8701" width="9.140625" style="1"/>
    <col min="8702" max="8702" width="4.140625" style="1" customWidth="1"/>
    <col min="8703" max="8703" width="25" style="1" customWidth="1"/>
    <col min="8704" max="8704" width="17.5703125" style="1" customWidth="1"/>
    <col min="8705" max="8705" width="17.7109375" style="1" customWidth="1"/>
    <col min="8706" max="8706" width="17" style="1" customWidth="1"/>
    <col min="8707" max="8707" width="16.42578125" style="1" customWidth="1"/>
    <col min="8708" max="8708" width="23" style="1" customWidth="1"/>
    <col min="8709" max="8709" width="13.42578125" style="1" customWidth="1"/>
    <col min="8710" max="8710" width="13.7109375" style="1" customWidth="1"/>
    <col min="8711" max="8711" width="23" style="1" customWidth="1"/>
    <col min="8712" max="8957" width="9.140625" style="1"/>
    <col min="8958" max="8958" width="4.140625" style="1" customWidth="1"/>
    <col min="8959" max="8959" width="25" style="1" customWidth="1"/>
    <col min="8960" max="8960" width="17.5703125" style="1" customWidth="1"/>
    <col min="8961" max="8961" width="17.7109375" style="1" customWidth="1"/>
    <col min="8962" max="8962" width="17" style="1" customWidth="1"/>
    <col min="8963" max="8963" width="16.42578125" style="1" customWidth="1"/>
    <col min="8964" max="8964" width="23" style="1" customWidth="1"/>
    <col min="8965" max="8965" width="13.42578125" style="1" customWidth="1"/>
    <col min="8966" max="8966" width="13.7109375" style="1" customWidth="1"/>
    <col min="8967" max="8967" width="23" style="1" customWidth="1"/>
    <col min="8968" max="9213" width="9.140625" style="1"/>
    <col min="9214" max="9214" width="4.140625" style="1" customWidth="1"/>
    <col min="9215" max="9215" width="25" style="1" customWidth="1"/>
    <col min="9216" max="9216" width="17.5703125" style="1" customWidth="1"/>
    <col min="9217" max="9217" width="17.7109375" style="1" customWidth="1"/>
    <col min="9218" max="9218" width="17" style="1" customWidth="1"/>
    <col min="9219" max="9219" width="16.42578125" style="1" customWidth="1"/>
    <col min="9220" max="9220" width="23" style="1" customWidth="1"/>
    <col min="9221" max="9221" width="13.42578125" style="1" customWidth="1"/>
    <col min="9222" max="9222" width="13.7109375" style="1" customWidth="1"/>
    <col min="9223" max="9223" width="23" style="1" customWidth="1"/>
    <col min="9224" max="9469" width="9.140625" style="1"/>
    <col min="9470" max="9470" width="4.140625" style="1" customWidth="1"/>
    <col min="9471" max="9471" width="25" style="1" customWidth="1"/>
    <col min="9472" max="9472" width="17.5703125" style="1" customWidth="1"/>
    <col min="9473" max="9473" width="17.7109375" style="1" customWidth="1"/>
    <col min="9474" max="9474" width="17" style="1" customWidth="1"/>
    <col min="9475" max="9475" width="16.42578125" style="1" customWidth="1"/>
    <col min="9476" max="9476" width="23" style="1" customWidth="1"/>
    <col min="9477" max="9477" width="13.42578125" style="1" customWidth="1"/>
    <col min="9478" max="9478" width="13.7109375" style="1" customWidth="1"/>
    <col min="9479" max="9479" width="23" style="1" customWidth="1"/>
    <col min="9480" max="9725" width="9.140625" style="1"/>
    <col min="9726" max="9726" width="4.140625" style="1" customWidth="1"/>
    <col min="9727" max="9727" width="25" style="1" customWidth="1"/>
    <col min="9728" max="9728" width="17.5703125" style="1" customWidth="1"/>
    <col min="9729" max="9729" width="17.7109375" style="1" customWidth="1"/>
    <col min="9730" max="9730" width="17" style="1" customWidth="1"/>
    <col min="9731" max="9731" width="16.42578125" style="1" customWidth="1"/>
    <col min="9732" max="9732" width="23" style="1" customWidth="1"/>
    <col min="9733" max="9733" width="13.42578125" style="1" customWidth="1"/>
    <col min="9734" max="9734" width="13.7109375" style="1" customWidth="1"/>
    <col min="9735" max="9735" width="23" style="1" customWidth="1"/>
    <col min="9736" max="9981" width="9.140625" style="1"/>
    <col min="9982" max="9982" width="4.140625" style="1" customWidth="1"/>
    <col min="9983" max="9983" width="25" style="1" customWidth="1"/>
    <col min="9984" max="9984" width="17.5703125" style="1" customWidth="1"/>
    <col min="9985" max="9985" width="17.7109375" style="1" customWidth="1"/>
    <col min="9986" max="9986" width="17" style="1" customWidth="1"/>
    <col min="9987" max="9987" width="16.42578125" style="1" customWidth="1"/>
    <col min="9988" max="9988" width="23" style="1" customWidth="1"/>
    <col min="9989" max="9989" width="13.42578125" style="1" customWidth="1"/>
    <col min="9990" max="9990" width="13.7109375" style="1" customWidth="1"/>
    <col min="9991" max="9991" width="23" style="1" customWidth="1"/>
    <col min="9992" max="10237" width="9.140625" style="1"/>
    <col min="10238" max="10238" width="4.140625" style="1" customWidth="1"/>
    <col min="10239" max="10239" width="25" style="1" customWidth="1"/>
    <col min="10240" max="10240" width="17.5703125" style="1" customWidth="1"/>
    <col min="10241" max="10241" width="17.7109375" style="1" customWidth="1"/>
    <col min="10242" max="10242" width="17" style="1" customWidth="1"/>
    <col min="10243" max="10243" width="16.42578125" style="1" customWidth="1"/>
    <col min="10244" max="10244" width="23" style="1" customWidth="1"/>
    <col min="10245" max="10245" width="13.42578125" style="1" customWidth="1"/>
    <col min="10246" max="10246" width="13.7109375" style="1" customWidth="1"/>
    <col min="10247" max="10247" width="23" style="1" customWidth="1"/>
    <col min="10248" max="10493" width="9.140625" style="1"/>
    <col min="10494" max="10494" width="4.140625" style="1" customWidth="1"/>
    <col min="10495" max="10495" width="25" style="1" customWidth="1"/>
    <col min="10496" max="10496" width="17.5703125" style="1" customWidth="1"/>
    <col min="10497" max="10497" width="17.7109375" style="1" customWidth="1"/>
    <col min="10498" max="10498" width="17" style="1" customWidth="1"/>
    <col min="10499" max="10499" width="16.42578125" style="1" customWidth="1"/>
    <col min="10500" max="10500" width="23" style="1" customWidth="1"/>
    <col min="10501" max="10501" width="13.42578125" style="1" customWidth="1"/>
    <col min="10502" max="10502" width="13.7109375" style="1" customWidth="1"/>
    <col min="10503" max="10503" width="23" style="1" customWidth="1"/>
    <col min="10504" max="10749" width="9.140625" style="1"/>
    <col min="10750" max="10750" width="4.140625" style="1" customWidth="1"/>
    <col min="10751" max="10751" width="25" style="1" customWidth="1"/>
    <col min="10752" max="10752" width="17.5703125" style="1" customWidth="1"/>
    <col min="10753" max="10753" width="17.7109375" style="1" customWidth="1"/>
    <col min="10754" max="10754" width="17" style="1" customWidth="1"/>
    <col min="10755" max="10755" width="16.42578125" style="1" customWidth="1"/>
    <col min="10756" max="10756" width="23" style="1" customWidth="1"/>
    <col min="10757" max="10757" width="13.42578125" style="1" customWidth="1"/>
    <col min="10758" max="10758" width="13.7109375" style="1" customWidth="1"/>
    <col min="10759" max="10759" width="23" style="1" customWidth="1"/>
    <col min="10760" max="11005" width="9.140625" style="1"/>
    <col min="11006" max="11006" width="4.140625" style="1" customWidth="1"/>
    <col min="11007" max="11007" width="25" style="1" customWidth="1"/>
    <col min="11008" max="11008" width="17.5703125" style="1" customWidth="1"/>
    <col min="11009" max="11009" width="17.7109375" style="1" customWidth="1"/>
    <col min="11010" max="11010" width="17" style="1" customWidth="1"/>
    <col min="11011" max="11011" width="16.42578125" style="1" customWidth="1"/>
    <col min="11012" max="11012" width="23" style="1" customWidth="1"/>
    <col min="11013" max="11013" width="13.42578125" style="1" customWidth="1"/>
    <col min="11014" max="11014" width="13.7109375" style="1" customWidth="1"/>
    <col min="11015" max="11015" width="23" style="1" customWidth="1"/>
    <col min="11016" max="11261" width="9.140625" style="1"/>
    <col min="11262" max="11262" width="4.140625" style="1" customWidth="1"/>
    <col min="11263" max="11263" width="25" style="1" customWidth="1"/>
    <col min="11264" max="11264" width="17.5703125" style="1" customWidth="1"/>
    <col min="11265" max="11265" width="17.7109375" style="1" customWidth="1"/>
    <col min="11266" max="11266" width="17" style="1" customWidth="1"/>
    <col min="11267" max="11267" width="16.42578125" style="1" customWidth="1"/>
    <col min="11268" max="11268" width="23" style="1" customWidth="1"/>
    <col min="11269" max="11269" width="13.42578125" style="1" customWidth="1"/>
    <col min="11270" max="11270" width="13.7109375" style="1" customWidth="1"/>
    <col min="11271" max="11271" width="23" style="1" customWidth="1"/>
    <col min="11272" max="11517" width="9.140625" style="1"/>
    <col min="11518" max="11518" width="4.140625" style="1" customWidth="1"/>
    <col min="11519" max="11519" width="25" style="1" customWidth="1"/>
    <col min="11520" max="11520" width="17.5703125" style="1" customWidth="1"/>
    <col min="11521" max="11521" width="17.7109375" style="1" customWidth="1"/>
    <col min="11522" max="11522" width="17" style="1" customWidth="1"/>
    <col min="11523" max="11523" width="16.42578125" style="1" customWidth="1"/>
    <col min="11524" max="11524" width="23" style="1" customWidth="1"/>
    <col min="11525" max="11525" width="13.42578125" style="1" customWidth="1"/>
    <col min="11526" max="11526" width="13.7109375" style="1" customWidth="1"/>
    <col min="11527" max="11527" width="23" style="1" customWidth="1"/>
    <col min="11528" max="11773" width="9.140625" style="1"/>
    <col min="11774" max="11774" width="4.140625" style="1" customWidth="1"/>
    <col min="11775" max="11775" width="25" style="1" customWidth="1"/>
    <col min="11776" max="11776" width="17.5703125" style="1" customWidth="1"/>
    <col min="11777" max="11777" width="17.7109375" style="1" customWidth="1"/>
    <col min="11778" max="11778" width="17" style="1" customWidth="1"/>
    <col min="11779" max="11779" width="16.42578125" style="1" customWidth="1"/>
    <col min="11780" max="11780" width="23" style="1" customWidth="1"/>
    <col min="11781" max="11781" width="13.42578125" style="1" customWidth="1"/>
    <col min="11782" max="11782" width="13.7109375" style="1" customWidth="1"/>
    <col min="11783" max="11783" width="23" style="1" customWidth="1"/>
    <col min="11784" max="12029" width="9.140625" style="1"/>
    <col min="12030" max="12030" width="4.140625" style="1" customWidth="1"/>
    <col min="12031" max="12031" width="25" style="1" customWidth="1"/>
    <col min="12032" max="12032" width="17.5703125" style="1" customWidth="1"/>
    <col min="12033" max="12033" width="17.7109375" style="1" customWidth="1"/>
    <col min="12034" max="12034" width="17" style="1" customWidth="1"/>
    <col min="12035" max="12035" width="16.42578125" style="1" customWidth="1"/>
    <col min="12036" max="12036" width="23" style="1" customWidth="1"/>
    <col min="12037" max="12037" width="13.42578125" style="1" customWidth="1"/>
    <col min="12038" max="12038" width="13.7109375" style="1" customWidth="1"/>
    <col min="12039" max="12039" width="23" style="1" customWidth="1"/>
    <col min="12040" max="12285" width="9.140625" style="1"/>
    <col min="12286" max="12286" width="4.140625" style="1" customWidth="1"/>
    <col min="12287" max="12287" width="25" style="1" customWidth="1"/>
    <col min="12288" max="12288" width="17.5703125" style="1" customWidth="1"/>
    <col min="12289" max="12289" width="17.7109375" style="1" customWidth="1"/>
    <col min="12290" max="12290" width="17" style="1" customWidth="1"/>
    <col min="12291" max="12291" width="16.42578125" style="1" customWidth="1"/>
    <col min="12292" max="12292" width="23" style="1" customWidth="1"/>
    <col min="12293" max="12293" width="13.42578125" style="1" customWidth="1"/>
    <col min="12294" max="12294" width="13.7109375" style="1" customWidth="1"/>
    <col min="12295" max="12295" width="23" style="1" customWidth="1"/>
    <col min="12296" max="12541" width="9.140625" style="1"/>
    <col min="12542" max="12542" width="4.140625" style="1" customWidth="1"/>
    <col min="12543" max="12543" width="25" style="1" customWidth="1"/>
    <col min="12544" max="12544" width="17.5703125" style="1" customWidth="1"/>
    <col min="12545" max="12545" width="17.7109375" style="1" customWidth="1"/>
    <col min="12546" max="12546" width="17" style="1" customWidth="1"/>
    <col min="12547" max="12547" width="16.42578125" style="1" customWidth="1"/>
    <col min="12548" max="12548" width="23" style="1" customWidth="1"/>
    <col min="12549" max="12549" width="13.42578125" style="1" customWidth="1"/>
    <col min="12550" max="12550" width="13.7109375" style="1" customWidth="1"/>
    <col min="12551" max="12551" width="23" style="1" customWidth="1"/>
    <col min="12552" max="12797" width="9.140625" style="1"/>
    <col min="12798" max="12798" width="4.140625" style="1" customWidth="1"/>
    <col min="12799" max="12799" width="25" style="1" customWidth="1"/>
    <col min="12800" max="12800" width="17.5703125" style="1" customWidth="1"/>
    <col min="12801" max="12801" width="17.7109375" style="1" customWidth="1"/>
    <col min="12802" max="12802" width="17" style="1" customWidth="1"/>
    <col min="12803" max="12803" width="16.42578125" style="1" customWidth="1"/>
    <col min="12804" max="12804" width="23" style="1" customWidth="1"/>
    <col min="12805" max="12805" width="13.42578125" style="1" customWidth="1"/>
    <col min="12806" max="12806" width="13.7109375" style="1" customWidth="1"/>
    <col min="12807" max="12807" width="23" style="1" customWidth="1"/>
    <col min="12808" max="13053" width="9.140625" style="1"/>
    <col min="13054" max="13054" width="4.140625" style="1" customWidth="1"/>
    <col min="13055" max="13055" width="25" style="1" customWidth="1"/>
    <col min="13056" max="13056" width="17.5703125" style="1" customWidth="1"/>
    <col min="13057" max="13057" width="17.7109375" style="1" customWidth="1"/>
    <col min="13058" max="13058" width="17" style="1" customWidth="1"/>
    <col min="13059" max="13059" width="16.42578125" style="1" customWidth="1"/>
    <col min="13060" max="13060" width="23" style="1" customWidth="1"/>
    <col min="13061" max="13061" width="13.42578125" style="1" customWidth="1"/>
    <col min="13062" max="13062" width="13.7109375" style="1" customWidth="1"/>
    <col min="13063" max="13063" width="23" style="1" customWidth="1"/>
    <col min="13064" max="13309" width="9.140625" style="1"/>
    <col min="13310" max="13310" width="4.140625" style="1" customWidth="1"/>
    <col min="13311" max="13311" width="25" style="1" customWidth="1"/>
    <col min="13312" max="13312" width="17.5703125" style="1" customWidth="1"/>
    <col min="13313" max="13313" width="17.7109375" style="1" customWidth="1"/>
    <col min="13314" max="13314" width="17" style="1" customWidth="1"/>
    <col min="13315" max="13315" width="16.42578125" style="1" customWidth="1"/>
    <col min="13316" max="13316" width="23" style="1" customWidth="1"/>
    <col min="13317" max="13317" width="13.42578125" style="1" customWidth="1"/>
    <col min="13318" max="13318" width="13.7109375" style="1" customWidth="1"/>
    <col min="13319" max="13319" width="23" style="1" customWidth="1"/>
    <col min="13320" max="13565" width="9.140625" style="1"/>
    <col min="13566" max="13566" width="4.140625" style="1" customWidth="1"/>
    <col min="13567" max="13567" width="25" style="1" customWidth="1"/>
    <col min="13568" max="13568" width="17.5703125" style="1" customWidth="1"/>
    <col min="13569" max="13569" width="17.7109375" style="1" customWidth="1"/>
    <col min="13570" max="13570" width="17" style="1" customWidth="1"/>
    <col min="13571" max="13571" width="16.42578125" style="1" customWidth="1"/>
    <col min="13572" max="13572" width="23" style="1" customWidth="1"/>
    <col min="13573" max="13573" width="13.42578125" style="1" customWidth="1"/>
    <col min="13574" max="13574" width="13.7109375" style="1" customWidth="1"/>
    <col min="13575" max="13575" width="23" style="1" customWidth="1"/>
    <col min="13576" max="13821" width="9.140625" style="1"/>
    <col min="13822" max="13822" width="4.140625" style="1" customWidth="1"/>
    <col min="13823" max="13823" width="25" style="1" customWidth="1"/>
    <col min="13824" max="13824" width="17.5703125" style="1" customWidth="1"/>
    <col min="13825" max="13825" width="17.7109375" style="1" customWidth="1"/>
    <col min="13826" max="13826" width="17" style="1" customWidth="1"/>
    <col min="13827" max="13827" width="16.42578125" style="1" customWidth="1"/>
    <col min="13828" max="13828" width="23" style="1" customWidth="1"/>
    <col min="13829" max="13829" width="13.42578125" style="1" customWidth="1"/>
    <col min="13830" max="13830" width="13.7109375" style="1" customWidth="1"/>
    <col min="13831" max="13831" width="23" style="1" customWidth="1"/>
    <col min="13832" max="14077" width="9.140625" style="1"/>
    <col min="14078" max="14078" width="4.140625" style="1" customWidth="1"/>
    <col min="14079" max="14079" width="25" style="1" customWidth="1"/>
    <col min="14080" max="14080" width="17.5703125" style="1" customWidth="1"/>
    <col min="14081" max="14081" width="17.7109375" style="1" customWidth="1"/>
    <col min="14082" max="14082" width="17" style="1" customWidth="1"/>
    <col min="14083" max="14083" width="16.42578125" style="1" customWidth="1"/>
    <col min="14084" max="14084" width="23" style="1" customWidth="1"/>
    <col min="14085" max="14085" width="13.42578125" style="1" customWidth="1"/>
    <col min="14086" max="14086" width="13.7109375" style="1" customWidth="1"/>
    <col min="14087" max="14087" width="23" style="1" customWidth="1"/>
    <col min="14088" max="14333" width="9.140625" style="1"/>
    <col min="14334" max="14334" width="4.140625" style="1" customWidth="1"/>
    <col min="14335" max="14335" width="25" style="1" customWidth="1"/>
    <col min="14336" max="14336" width="17.5703125" style="1" customWidth="1"/>
    <col min="14337" max="14337" width="17.7109375" style="1" customWidth="1"/>
    <col min="14338" max="14338" width="17" style="1" customWidth="1"/>
    <col min="14339" max="14339" width="16.42578125" style="1" customWidth="1"/>
    <col min="14340" max="14340" width="23" style="1" customWidth="1"/>
    <col min="14341" max="14341" width="13.42578125" style="1" customWidth="1"/>
    <col min="14342" max="14342" width="13.7109375" style="1" customWidth="1"/>
    <col min="14343" max="14343" width="23" style="1" customWidth="1"/>
    <col min="14344" max="14589" width="9.140625" style="1"/>
    <col min="14590" max="14590" width="4.140625" style="1" customWidth="1"/>
    <col min="14591" max="14591" width="25" style="1" customWidth="1"/>
    <col min="14592" max="14592" width="17.5703125" style="1" customWidth="1"/>
    <col min="14593" max="14593" width="17.7109375" style="1" customWidth="1"/>
    <col min="14594" max="14594" width="17" style="1" customWidth="1"/>
    <col min="14595" max="14595" width="16.42578125" style="1" customWidth="1"/>
    <col min="14596" max="14596" width="23" style="1" customWidth="1"/>
    <col min="14597" max="14597" width="13.42578125" style="1" customWidth="1"/>
    <col min="14598" max="14598" width="13.7109375" style="1" customWidth="1"/>
    <col min="14599" max="14599" width="23" style="1" customWidth="1"/>
    <col min="14600" max="14845" width="9.140625" style="1"/>
    <col min="14846" max="14846" width="4.140625" style="1" customWidth="1"/>
    <col min="14847" max="14847" width="25" style="1" customWidth="1"/>
    <col min="14848" max="14848" width="17.5703125" style="1" customWidth="1"/>
    <col min="14849" max="14849" width="17.7109375" style="1" customWidth="1"/>
    <col min="14850" max="14850" width="17" style="1" customWidth="1"/>
    <col min="14851" max="14851" width="16.42578125" style="1" customWidth="1"/>
    <col min="14852" max="14852" width="23" style="1" customWidth="1"/>
    <col min="14853" max="14853" width="13.42578125" style="1" customWidth="1"/>
    <col min="14854" max="14854" width="13.7109375" style="1" customWidth="1"/>
    <col min="14855" max="14855" width="23" style="1" customWidth="1"/>
    <col min="14856" max="15101" width="9.140625" style="1"/>
    <col min="15102" max="15102" width="4.140625" style="1" customWidth="1"/>
    <col min="15103" max="15103" width="25" style="1" customWidth="1"/>
    <col min="15104" max="15104" width="17.5703125" style="1" customWidth="1"/>
    <col min="15105" max="15105" width="17.7109375" style="1" customWidth="1"/>
    <col min="15106" max="15106" width="17" style="1" customWidth="1"/>
    <col min="15107" max="15107" width="16.42578125" style="1" customWidth="1"/>
    <col min="15108" max="15108" width="23" style="1" customWidth="1"/>
    <col min="15109" max="15109" width="13.42578125" style="1" customWidth="1"/>
    <col min="15110" max="15110" width="13.7109375" style="1" customWidth="1"/>
    <col min="15111" max="15111" width="23" style="1" customWidth="1"/>
    <col min="15112" max="15357" width="9.140625" style="1"/>
    <col min="15358" max="15358" width="4.140625" style="1" customWidth="1"/>
    <col min="15359" max="15359" width="25" style="1" customWidth="1"/>
    <col min="15360" max="15360" width="17.5703125" style="1" customWidth="1"/>
    <col min="15361" max="15361" width="17.7109375" style="1" customWidth="1"/>
    <col min="15362" max="15362" width="17" style="1" customWidth="1"/>
    <col min="15363" max="15363" width="16.42578125" style="1" customWidth="1"/>
    <col min="15364" max="15364" width="23" style="1" customWidth="1"/>
    <col min="15365" max="15365" width="13.42578125" style="1" customWidth="1"/>
    <col min="15366" max="15366" width="13.7109375" style="1" customWidth="1"/>
    <col min="15367" max="15367" width="23" style="1" customWidth="1"/>
    <col min="15368" max="15613" width="9.140625" style="1"/>
    <col min="15614" max="15614" width="4.140625" style="1" customWidth="1"/>
    <col min="15615" max="15615" width="25" style="1" customWidth="1"/>
    <col min="15616" max="15616" width="17.5703125" style="1" customWidth="1"/>
    <col min="15617" max="15617" width="17.7109375" style="1" customWidth="1"/>
    <col min="15618" max="15618" width="17" style="1" customWidth="1"/>
    <col min="15619" max="15619" width="16.42578125" style="1" customWidth="1"/>
    <col min="15620" max="15620" width="23" style="1" customWidth="1"/>
    <col min="15621" max="15621" width="13.42578125" style="1" customWidth="1"/>
    <col min="15622" max="15622" width="13.7109375" style="1" customWidth="1"/>
    <col min="15623" max="15623" width="23" style="1" customWidth="1"/>
    <col min="15624" max="15869" width="9.140625" style="1"/>
    <col min="15870" max="15870" width="4.140625" style="1" customWidth="1"/>
    <col min="15871" max="15871" width="25" style="1" customWidth="1"/>
    <col min="15872" max="15872" width="17.5703125" style="1" customWidth="1"/>
    <col min="15873" max="15873" width="17.7109375" style="1" customWidth="1"/>
    <col min="15874" max="15874" width="17" style="1" customWidth="1"/>
    <col min="15875" max="15875" width="16.42578125" style="1" customWidth="1"/>
    <col min="15876" max="15876" width="23" style="1" customWidth="1"/>
    <col min="15877" max="15877" width="13.42578125" style="1" customWidth="1"/>
    <col min="15878" max="15878" width="13.7109375" style="1" customWidth="1"/>
    <col min="15879" max="15879" width="23" style="1" customWidth="1"/>
    <col min="15880" max="16125" width="9.140625" style="1"/>
    <col min="16126" max="16126" width="4.140625" style="1" customWidth="1"/>
    <col min="16127" max="16127" width="25" style="1" customWidth="1"/>
    <col min="16128" max="16128" width="17.5703125" style="1" customWidth="1"/>
    <col min="16129" max="16129" width="17.7109375" style="1" customWidth="1"/>
    <col min="16130" max="16130" width="17" style="1" customWidth="1"/>
    <col min="16131" max="16131" width="16.42578125" style="1" customWidth="1"/>
    <col min="16132" max="16132" width="23" style="1" customWidth="1"/>
    <col min="16133" max="16133" width="13.42578125" style="1" customWidth="1"/>
    <col min="16134" max="16134" width="13.7109375" style="1" customWidth="1"/>
    <col min="16135" max="16135" width="23" style="1" customWidth="1"/>
    <col min="16136" max="16384" width="9.140625" style="1"/>
  </cols>
  <sheetData>
    <row r="1" spans="1:7" x14ac:dyDescent="0.25">
      <c r="G1" s="2" t="s">
        <v>136</v>
      </c>
    </row>
    <row r="2" spans="1:7" x14ac:dyDescent="0.25">
      <c r="G2" s="2" t="s">
        <v>0</v>
      </c>
    </row>
    <row r="3" spans="1:7" x14ac:dyDescent="0.25">
      <c r="G3" s="2" t="s">
        <v>138</v>
      </c>
    </row>
    <row r="5" spans="1:7" x14ac:dyDescent="0.25">
      <c r="G5" s="2" t="s">
        <v>137</v>
      </c>
    </row>
    <row r="6" spans="1:7" ht="16.5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125" t="s">
        <v>134</v>
      </c>
      <c r="B7" s="125"/>
      <c r="C7" s="125"/>
      <c r="D7" s="125"/>
      <c r="E7" s="125"/>
      <c r="F7" s="125"/>
      <c r="G7" s="125"/>
    </row>
    <row r="8" spans="1:7" ht="15.75" customHeight="1" x14ac:dyDescent="0.25">
      <c r="A8" s="125" t="s">
        <v>135</v>
      </c>
      <c r="B8" s="125"/>
      <c r="C8" s="125"/>
      <c r="D8" s="125"/>
      <c r="E8" s="125"/>
      <c r="F8" s="125"/>
      <c r="G8" s="125"/>
    </row>
    <row r="9" spans="1:7" ht="19.5" customHeight="1" x14ac:dyDescent="0.25">
      <c r="A9" s="125" t="s">
        <v>204</v>
      </c>
      <c r="B9" s="125"/>
      <c r="C9" s="125"/>
      <c r="D9" s="125"/>
      <c r="E9" s="125"/>
      <c r="F9" s="125"/>
      <c r="G9" s="125"/>
    </row>
    <row r="10" spans="1:7" x14ac:dyDescent="0.25">
      <c r="A10" s="4"/>
      <c r="B10" s="4"/>
      <c r="C10" s="4"/>
      <c r="D10" s="4"/>
      <c r="E10" s="4"/>
      <c r="F10" s="4"/>
      <c r="G10" s="4"/>
    </row>
    <row r="11" spans="1:7" ht="15.75" customHeight="1" x14ac:dyDescent="0.25">
      <c r="A11" s="4"/>
      <c r="B11" s="125"/>
      <c r="C11" s="125"/>
      <c r="D11" s="125"/>
      <c r="E11" s="125"/>
      <c r="F11" s="125"/>
      <c r="G11" s="4"/>
    </row>
    <row r="13" spans="1:7" s="6" customFormat="1" ht="107.25" customHeight="1" x14ac:dyDescent="0.25">
      <c r="A13" s="77" t="s">
        <v>109</v>
      </c>
      <c r="B13" s="77" t="s">
        <v>110</v>
      </c>
      <c r="C13" s="77" t="s">
        <v>1</v>
      </c>
      <c r="D13" s="77" t="s">
        <v>111</v>
      </c>
      <c r="E13" s="77" t="s">
        <v>2</v>
      </c>
      <c r="F13" s="77" t="s">
        <v>3</v>
      </c>
      <c r="G13" s="77" t="s">
        <v>112</v>
      </c>
    </row>
    <row r="14" spans="1:7" s="8" customFormat="1" ht="18.75" customHeight="1" x14ac:dyDescent="0.25">
      <c r="A14" s="78">
        <v>1</v>
      </c>
      <c r="B14" s="78">
        <v>2</v>
      </c>
      <c r="C14" s="79">
        <v>3</v>
      </c>
      <c r="D14" s="78">
        <v>4</v>
      </c>
      <c r="E14" s="78">
        <v>5</v>
      </c>
      <c r="F14" s="78">
        <v>6</v>
      </c>
      <c r="G14" s="78">
        <v>7</v>
      </c>
    </row>
    <row r="15" spans="1:7" ht="24.95" customHeight="1" x14ac:dyDescent="0.25">
      <c r="A15" s="64" t="s">
        <v>59</v>
      </c>
      <c r="B15" s="64" t="s">
        <v>59</v>
      </c>
      <c r="C15" s="80" t="s">
        <v>201</v>
      </c>
      <c r="D15" s="39">
        <v>4</v>
      </c>
      <c r="E15" s="41">
        <v>1.1499999999999999</v>
      </c>
      <c r="F15" s="41">
        <v>0.95640999999999998</v>
      </c>
      <c r="G15" s="13">
        <f t="shared" ref="G15:G64" si="0">E15-F15</f>
        <v>0.19358999999999993</v>
      </c>
    </row>
    <row r="16" spans="1:7" ht="24.95" customHeight="1" x14ac:dyDescent="0.25">
      <c r="A16" s="84" t="s">
        <v>60</v>
      </c>
      <c r="B16" s="84" t="s">
        <v>60</v>
      </c>
      <c r="C16" s="80" t="s">
        <v>94</v>
      </c>
      <c r="D16" s="39">
        <v>7</v>
      </c>
      <c r="E16" s="41">
        <v>1.1000000000000001E-3</v>
      </c>
      <c r="F16" s="41">
        <v>9.0200000000000002E-4</v>
      </c>
      <c r="G16" s="13">
        <f t="shared" si="0"/>
        <v>1.9800000000000004E-4</v>
      </c>
    </row>
    <row r="17" spans="1:8" ht="24.95" customHeight="1" x14ac:dyDescent="0.25">
      <c r="A17" s="84" t="s">
        <v>60</v>
      </c>
      <c r="B17" s="84" t="s">
        <v>60</v>
      </c>
      <c r="C17" s="80" t="s">
        <v>4</v>
      </c>
      <c r="D17" s="39">
        <v>6</v>
      </c>
      <c r="E17" s="18">
        <v>1.8E-3</v>
      </c>
      <c r="F17" s="18">
        <v>1.3309999999999999E-3</v>
      </c>
      <c r="G17" s="13">
        <f t="shared" si="0"/>
        <v>4.6900000000000002E-4</v>
      </c>
      <c r="H17" s="37"/>
    </row>
    <row r="18" spans="1:8" ht="24.95" customHeight="1" x14ac:dyDescent="0.25">
      <c r="A18" s="64" t="s">
        <v>59</v>
      </c>
      <c r="B18" s="64" t="s">
        <v>59</v>
      </c>
      <c r="C18" s="80" t="s">
        <v>5</v>
      </c>
      <c r="D18" s="39">
        <v>7</v>
      </c>
      <c r="E18" s="41">
        <v>8.9999999999999998E-4</v>
      </c>
      <c r="F18" s="41">
        <v>8.6399999999999997E-4</v>
      </c>
      <c r="G18" s="13">
        <f t="shared" si="0"/>
        <v>3.6000000000000008E-5</v>
      </c>
      <c r="H18" s="37"/>
    </row>
    <row r="19" spans="1:8" ht="24.95" customHeight="1" x14ac:dyDescent="0.25">
      <c r="A19" s="64" t="s">
        <v>59</v>
      </c>
      <c r="B19" s="64" t="s">
        <v>59</v>
      </c>
      <c r="C19" s="19" t="s">
        <v>132</v>
      </c>
      <c r="D19" s="40">
        <v>6</v>
      </c>
      <c r="E19" s="41">
        <v>1.5E-3</v>
      </c>
      <c r="F19" s="41">
        <v>1.06E-3</v>
      </c>
      <c r="G19" s="13">
        <f t="shared" si="0"/>
        <v>4.4000000000000007E-4</v>
      </c>
    </row>
    <row r="20" spans="1:8" ht="24.95" customHeight="1" x14ac:dyDescent="0.25">
      <c r="A20" s="84" t="s">
        <v>60</v>
      </c>
      <c r="B20" s="84" t="s">
        <v>60</v>
      </c>
      <c r="C20" s="19" t="s">
        <v>132</v>
      </c>
      <c r="D20" s="40">
        <v>6</v>
      </c>
      <c r="E20" s="41">
        <v>2E-3</v>
      </c>
      <c r="F20" s="41">
        <v>1.09E-3</v>
      </c>
      <c r="G20" s="13">
        <f t="shared" si="0"/>
        <v>9.1E-4</v>
      </c>
    </row>
    <row r="21" spans="1:8" ht="24.95" customHeight="1" x14ac:dyDescent="0.25">
      <c r="A21" s="84" t="s">
        <v>60</v>
      </c>
      <c r="B21" s="84" t="s">
        <v>60</v>
      </c>
      <c r="C21" s="19" t="s">
        <v>6</v>
      </c>
      <c r="D21" s="40">
        <v>6</v>
      </c>
      <c r="E21" s="41">
        <v>2E-3</v>
      </c>
      <c r="F21" s="41">
        <v>1.5430000000000001E-3</v>
      </c>
      <c r="G21" s="13">
        <f t="shared" si="0"/>
        <v>4.5699999999999994E-4</v>
      </c>
      <c r="H21" s="37"/>
    </row>
    <row r="22" spans="1:8" ht="24.95" customHeight="1" x14ac:dyDescent="0.25">
      <c r="A22" s="46" t="s">
        <v>14</v>
      </c>
      <c r="B22" s="46" t="s">
        <v>14</v>
      </c>
      <c r="C22" s="19" t="s">
        <v>7</v>
      </c>
      <c r="D22" s="40">
        <v>6</v>
      </c>
      <c r="E22" s="41">
        <v>2E-3</v>
      </c>
      <c r="F22" s="41">
        <v>1.446E-3</v>
      </c>
      <c r="G22" s="13">
        <f t="shared" si="0"/>
        <v>5.5400000000000002E-4</v>
      </c>
      <c r="H22" s="37"/>
    </row>
    <row r="23" spans="1:8" ht="24.95" customHeight="1" x14ac:dyDescent="0.25">
      <c r="A23" s="46" t="s">
        <v>14</v>
      </c>
      <c r="B23" s="46" t="s">
        <v>14</v>
      </c>
      <c r="C23" s="21" t="s">
        <v>8</v>
      </c>
      <c r="D23" s="40">
        <v>6</v>
      </c>
      <c r="E23" s="44">
        <v>2E-3</v>
      </c>
      <c r="F23" s="44">
        <v>1.56E-3</v>
      </c>
      <c r="G23" s="13">
        <f t="shared" si="0"/>
        <v>4.4000000000000007E-4</v>
      </c>
      <c r="H23" s="37"/>
    </row>
    <row r="24" spans="1:8" ht="24.95" customHeight="1" x14ac:dyDescent="0.25">
      <c r="A24" s="84" t="s">
        <v>60</v>
      </c>
      <c r="B24" s="84" t="s">
        <v>60</v>
      </c>
      <c r="C24" s="21" t="s">
        <v>8</v>
      </c>
      <c r="D24" s="40">
        <v>6</v>
      </c>
      <c r="E24" s="44">
        <v>3.2000000000000002E-3</v>
      </c>
      <c r="F24" s="44">
        <f>0.000859+0.000712</f>
        <v>1.5709999999999999E-3</v>
      </c>
      <c r="G24" s="13">
        <f t="shared" si="0"/>
        <v>1.6290000000000002E-3</v>
      </c>
      <c r="H24" s="37"/>
    </row>
    <row r="25" spans="1:8" ht="24.95" customHeight="1" x14ac:dyDescent="0.25">
      <c r="A25" s="46" t="s">
        <v>14</v>
      </c>
      <c r="B25" s="46" t="s">
        <v>14</v>
      </c>
      <c r="C25" s="19" t="s">
        <v>9</v>
      </c>
      <c r="D25" s="40">
        <v>5</v>
      </c>
      <c r="E25" s="41">
        <v>2.75E-2</v>
      </c>
      <c r="F25" s="41">
        <v>2.1974E-2</v>
      </c>
      <c r="G25" s="13">
        <f t="shared" si="0"/>
        <v>5.5259999999999997E-3</v>
      </c>
    </row>
    <row r="26" spans="1:8" ht="24.95" customHeight="1" x14ac:dyDescent="0.25">
      <c r="A26" s="64" t="s">
        <v>59</v>
      </c>
      <c r="B26" s="64" t="s">
        <v>74</v>
      </c>
      <c r="C26" s="15" t="s">
        <v>10</v>
      </c>
      <c r="D26" s="40">
        <v>5</v>
      </c>
      <c r="E26" s="12">
        <v>0.02</v>
      </c>
      <c r="F26" s="12">
        <v>1.6131E-2</v>
      </c>
      <c r="G26" s="13">
        <f t="shared" si="0"/>
        <v>3.8690000000000009E-3</v>
      </c>
    </row>
    <row r="27" spans="1:8" ht="24.95" customHeight="1" x14ac:dyDescent="0.25">
      <c r="A27" s="46" t="s">
        <v>162</v>
      </c>
      <c r="B27" s="46" t="s">
        <v>162</v>
      </c>
      <c r="C27" s="15" t="s">
        <v>205</v>
      </c>
      <c r="D27" s="40">
        <v>5</v>
      </c>
      <c r="E27" s="12">
        <v>2.5000000000000001E-2</v>
      </c>
      <c r="F27" s="12">
        <v>6.4274999999999999E-2</v>
      </c>
      <c r="G27" s="13">
        <f t="shared" si="0"/>
        <v>-3.9274999999999997E-2</v>
      </c>
    </row>
    <row r="28" spans="1:8" ht="24.95" customHeight="1" x14ac:dyDescent="0.25">
      <c r="A28" s="66" t="s">
        <v>15</v>
      </c>
      <c r="B28" s="66" t="s">
        <v>15</v>
      </c>
      <c r="C28" s="15" t="s">
        <v>91</v>
      </c>
      <c r="D28" s="40">
        <v>5</v>
      </c>
      <c r="E28" s="12">
        <v>4.3999999999999997E-2</v>
      </c>
      <c r="F28" s="12">
        <v>5.4567999999999998E-2</v>
      </c>
      <c r="G28" s="13">
        <f t="shared" si="0"/>
        <v>-1.0568000000000001E-2</v>
      </c>
    </row>
    <row r="29" spans="1:8" ht="24.95" customHeight="1" x14ac:dyDescent="0.25">
      <c r="A29" s="88" t="s">
        <v>59</v>
      </c>
      <c r="B29" s="88" t="s">
        <v>59</v>
      </c>
      <c r="C29" s="26" t="s">
        <v>126</v>
      </c>
      <c r="D29" s="40">
        <v>5</v>
      </c>
      <c r="E29" s="12">
        <v>0.12945000000000001</v>
      </c>
      <c r="F29" s="12">
        <f>0.10302+0.043825+0.005324</f>
        <v>0.152169</v>
      </c>
      <c r="G29" s="89">
        <f t="shared" si="0"/>
        <v>-2.2718999999999989E-2</v>
      </c>
    </row>
    <row r="30" spans="1:8" ht="24.95" customHeight="1" x14ac:dyDescent="0.25">
      <c r="A30" s="64" t="s">
        <v>59</v>
      </c>
      <c r="B30" s="88" t="s">
        <v>59</v>
      </c>
      <c r="C30" s="29" t="s">
        <v>13</v>
      </c>
      <c r="D30" s="40">
        <v>7</v>
      </c>
      <c r="E30" s="12">
        <v>1.062E-3</v>
      </c>
      <c r="F30" s="12">
        <v>1E-3</v>
      </c>
      <c r="G30" s="13">
        <f t="shared" si="0"/>
        <v>6.1999999999999989E-5</v>
      </c>
    </row>
    <row r="31" spans="1:8" ht="24.95" customHeight="1" x14ac:dyDescent="0.25">
      <c r="A31" s="46" t="s">
        <v>14</v>
      </c>
      <c r="B31" s="46" t="s">
        <v>14</v>
      </c>
      <c r="C31" s="30" t="s">
        <v>98</v>
      </c>
      <c r="D31" s="40">
        <v>6</v>
      </c>
      <c r="E31" s="12">
        <v>7.0000000000000001E-3</v>
      </c>
      <c r="F31" s="12">
        <v>3.5230000000000001E-3</v>
      </c>
      <c r="G31" s="13">
        <f t="shared" si="0"/>
        <v>3.4770000000000001E-3</v>
      </c>
    </row>
    <row r="32" spans="1:8" ht="24.95" customHeight="1" x14ac:dyDescent="0.25">
      <c r="A32" s="46" t="s">
        <v>14</v>
      </c>
      <c r="B32" s="46" t="s">
        <v>14</v>
      </c>
      <c r="C32" s="20" t="s">
        <v>127</v>
      </c>
      <c r="D32" s="39">
        <v>7</v>
      </c>
      <c r="E32" s="12">
        <v>1E-3</v>
      </c>
      <c r="F32" s="12">
        <v>9.7000000000000005E-4</v>
      </c>
      <c r="G32" s="13">
        <f t="shared" si="0"/>
        <v>2.999999999999997E-5</v>
      </c>
    </row>
    <row r="33" spans="1:7" ht="24.95" customHeight="1" x14ac:dyDescent="0.25">
      <c r="A33" s="66" t="s">
        <v>15</v>
      </c>
      <c r="B33" s="66" t="s">
        <v>15</v>
      </c>
      <c r="C33" s="92" t="s">
        <v>78</v>
      </c>
      <c r="D33" s="40">
        <v>6</v>
      </c>
      <c r="E33" s="12">
        <v>6.0000000000000001E-3</v>
      </c>
      <c r="F33" s="12">
        <v>9.6159999999999995E-3</v>
      </c>
      <c r="G33" s="13">
        <f t="shared" si="0"/>
        <v>-3.6159999999999994E-3</v>
      </c>
    </row>
    <row r="34" spans="1:7" ht="24.95" customHeight="1" x14ac:dyDescent="0.25">
      <c r="A34" s="46" t="s">
        <v>14</v>
      </c>
      <c r="B34" s="46" t="s">
        <v>14</v>
      </c>
      <c r="C34" s="93" t="s">
        <v>79</v>
      </c>
      <c r="D34" s="40">
        <v>6</v>
      </c>
      <c r="E34" s="81">
        <v>0.01</v>
      </c>
      <c r="F34" s="81">
        <v>7.796E-3</v>
      </c>
      <c r="G34" s="13">
        <f t="shared" si="0"/>
        <v>2.2040000000000002E-3</v>
      </c>
    </row>
    <row r="35" spans="1:7" ht="24.95" customHeight="1" x14ac:dyDescent="0.25">
      <c r="A35" s="84" t="s">
        <v>60</v>
      </c>
      <c r="B35" s="84" t="s">
        <v>60</v>
      </c>
      <c r="C35" s="20" t="s">
        <v>16</v>
      </c>
      <c r="D35" s="39">
        <v>6</v>
      </c>
      <c r="E35" s="12">
        <v>1.6999999999999999E-3</v>
      </c>
      <c r="F35" s="12">
        <v>1.7060000000000001E-3</v>
      </c>
      <c r="G35" s="13">
        <f t="shared" si="0"/>
        <v>-6.0000000000001458E-6</v>
      </c>
    </row>
    <row r="36" spans="1:7" ht="24.95" customHeight="1" x14ac:dyDescent="0.25">
      <c r="A36" s="64" t="s">
        <v>59</v>
      </c>
      <c r="B36" s="65" t="s">
        <v>59</v>
      </c>
      <c r="C36" s="20" t="s">
        <v>189</v>
      </c>
      <c r="D36" s="39">
        <v>5</v>
      </c>
      <c r="E36" s="12">
        <v>0.156023</v>
      </c>
      <c r="F36" s="12">
        <f>0.283+0.036921</f>
        <v>0.31992099999999996</v>
      </c>
      <c r="G36" s="13">
        <f t="shared" si="0"/>
        <v>-0.16389799999999996</v>
      </c>
    </row>
    <row r="37" spans="1:7" ht="24.95" customHeight="1" x14ac:dyDescent="0.25">
      <c r="A37" s="46" t="s">
        <v>14</v>
      </c>
      <c r="B37" s="46" t="s">
        <v>14</v>
      </c>
      <c r="C37" s="20" t="s">
        <v>17</v>
      </c>
      <c r="D37" s="40">
        <v>6</v>
      </c>
      <c r="E37" s="12">
        <v>2.5000000000000001E-3</v>
      </c>
      <c r="F37" s="12">
        <v>0</v>
      </c>
      <c r="G37" s="13">
        <f t="shared" si="0"/>
        <v>2.5000000000000001E-3</v>
      </c>
    </row>
    <row r="38" spans="1:7" ht="24.95" customHeight="1" x14ac:dyDescent="0.25">
      <c r="A38" s="66" t="s">
        <v>15</v>
      </c>
      <c r="B38" s="66" t="s">
        <v>15</v>
      </c>
      <c r="C38" s="20" t="s">
        <v>18</v>
      </c>
      <c r="D38" s="40">
        <v>7</v>
      </c>
      <c r="E38" s="12">
        <v>6.3199999999999997E-4</v>
      </c>
      <c r="F38" s="12">
        <v>9.6699999999999998E-4</v>
      </c>
      <c r="G38" s="13">
        <f t="shared" si="0"/>
        <v>-3.3500000000000001E-4</v>
      </c>
    </row>
    <row r="39" spans="1:7" ht="24.95" customHeight="1" x14ac:dyDescent="0.25">
      <c r="A39" s="66" t="s">
        <v>15</v>
      </c>
      <c r="B39" s="66" t="s">
        <v>15</v>
      </c>
      <c r="C39" s="20" t="s">
        <v>19</v>
      </c>
      <c r="D39" s="40">
        <v>6</v>
      </c>
      <c r="E39" s="12">
        <v>1.23E-2</v>
      </c>
      <c r="F39" s="12">
        <v>1.0689000000000001E-2</v>
      </c>
      <c r="G39" s="13">
        <f t="shared" si="0"/>
        <v>1.6109999999999996E-3</v>
      </c>
    </row>
    <row r="40" spans="1:7" ht="24.95" customHeight="1" x14ac:dyDescent="0.25">
      <c r="A40" s="46" t="s">
        <v>14</v>
      </c>
      <c r="B40" s="46" t="s">
        <v>14</v>
      </c>
      <c r="C40" s="20" t="s">
        <v>20</v>
      </c>
      <c r="D40" s="40">
        <v>6</v>
      </c>
      <c r="E40" s="12">
        <v>7.4000000000000003E-3</v>
      </c>
      <c r="F40" s="12">
        <v>2.7251000000000001E-2</v>
      </c>
      <c r="G40" s="13">
        <f t="shared" si="0"/>
        <v>-1.9851000000000001E-2</v>
      </c>
    </row>
    <row r="41" spans="1:7" ht="24.95" customHeight="1" x14ac:dyDescent="0.25">
      <c r="A41" s="46" t="s">
        <v>14</v>
      </c>
      <c r="B41" s="46" t="s">
        <v>14</v>
      </c>
      <c r="C41" s="20" t="s">
        <v>169</v>
      </c>
      <c r="D41" s="40">
        <v>7</v>
      </c>
      <c r="E41" s="12">
        <v>1.74E-4</v>
      </c>
      <c r="F41" s="12">
        <v>1.74E-4</v>
      </c>
      <c r="G41" s="13">
        <f t="shared" si="0"/>
        <v>0</v>
      </c>
    </row>
    <row r="42" spans="1:7" ht="24.95" customHeight="1" x14ac:dyDescent="0.25">
      <c r="A42" s="66" t="s">
        <v>15</v>
      </c>
      <c r="B42" s="66" t="s">
        <v>15</v>
      </c>
      <c r="C42" s="20" t="s">
        <v>21</v>
      </c>
      <c r="D42" s="39">
        <v>7</v>
      </c>
      <c r="E42" s="12">
        <v>8.9999999999999998E-4</v>
      </c>
      <c r="F42" s="12">
        <v>1.0011E-3</v>
      </c>
      <c r="G42" s="13">
        <f t="shared" si="0"/>
        <v>-1.0110000000000002E-4</v>
      </c>
    </row>
    <row r="43" spans="1:7" ht="24.95" customHeight="1" x14ac:dyDescent="0.25">
      <c r="A43" s="66" t="s">
        <v>15</v>
      </c>
      <c r="B43" s="66" t="s">
        <v>15</v>
      </c>
      <c r="C43" s="20" t="s">
        <v>22</v>
      </c>
      <c r="D43" s="40">
        <v>6</v>
      </c>
      <c r="E43" s="12">
        <v>1.6739999999999999E-3</v>
      </c>
      <c r="F43" s="12">
        <v>1.428E-3</v>
      </c>
      <c r="G43" s="13">
        <f t="shared" si="0"/>
        <v>2.4599999999999991E-4</v>
      </c>
    </row>
    <row r="44" spans="1:7" ht="24.95" customHeight="1" x14ac:dyDescent="0.25">
      <c r="A44" s="46" t="s">
        <v>162</v>
      </c>
      <c r="B44" s="46" t="s">
        <v>162</v>
      </c>
      <c r="C44" s="20" t="s">
        <v>23</v>
      </c>
      <c r="D44" s="40">
        <v>5</v>
      </c>
      <c r="E44" s="12">
        <v>3.0254E-2</v>
      </c>
      <c r="F44" s="12">
        <v>2.3439999999999999E-2</v>
      </c>
      <c r="G44" s="13">
        <f t="shared" si="0"/>
        <v>6.8140000000000006E-3</v>
      </c>
    </row>
    <row r="45" spans="1:7" ht="24.95" customHeight="1" x14ac:dyDescent="0.25">
      <c r="A45" s="46" t="s">
        <v>162</v>
      </c>
      <c r="B45" s="46" t="s">
        <v>162</v>
      </c>
      <c r="C45" s="20" t="s">
        <v>139</v>
      </c>
      <c r="D45" s="39">
        <v>5</v>
      </c>
      <c r="E45" s="12">
        <v>0.10836800000000001</v>
      </c>
      <c r="F45" s="12">
        <f>0.09323+0.017137</f>
        <v>0.11036699999999999</v>
      </c>
      <c r="G45" s="13">
        <f t="shared" si="0"/>
        <v>-1.9989999999999869E-3</v>
      </c>
    </row>
    <row r="46" spans="1:7" ht="24.95" customHeight="1" x14ac:dyDescent="0.25">
      <c r="A46" s="46" t="s">
        <v>14</v>
      </c>
      <c r="B46" s="46" t="s">
        <v>14</v>
      </c>
      <c r="C46" s="20" t="s">
        <v>24</v>
      </c>
      <c r="D46" s="40">
        <v>6</v>
      </c>
      <c r="E46" s="12">
        <v>3.0000000000000001E-3</v>
      </c>
      <c r="F46" s="12">
        <v>2.8029999999999999E-3</v>
      </c>
      <c r="G46" s="13">
        <f t="shared" si="0"/>
        <v>1.9700000000000013E-4</v>
      </c>
    </row>
    <row r="47" spans="1:7" ht="24.95" customHeight="1" x14ac:dyDescent="0.2">
      <c r="A47" s="66" t="s">
        <v>15</v>
      </c>
      <c r="B47" s="66" t="s">
        <v>15</v>
      </c>
      <c r="C47" s="95" t="s">
        <v>80</v>
      </c>
      <c r="D47" s="39">
        <v>7</v>
      </c>
      <c r="E47" s="12">
        <v>1.1789999999999999E-3</v>
      </c>
      <c r="F47" s="12">
        <v>1.3060000000000001E-3</v>
      </c>
      <c r="G47" s="13">
        <f t="shared" si="0"/>
        <v>-1.2700000000000016E-4</v>
      </c>
    </row>
    <row r="48" spans="1:7" ht="24.95" customHeight="1" x14ac:dyDescent="0.2">
      <c r="A48" s="66" t="s">
        <v>15</v>
      </c>
      <c r="B48" s="66" t="s">
        <v>15</v>
      </c>
      <c r="C48" s="95" t="s">
        <v>81</v>
      </c>
      <c r="D48" s="40">
        <v>7</v>
      </c>
      <c r="E48" s="12">
        <v>7.5500000000000003E-4</v>
      </c>
      <c r="F48" s="12">
        <v>8.8500000000000004E-4</v>
      </c>
      <c r="G48" s="13">
        <f t="shared" si="0"/>
        <v>-1.3000000000000002E-4</v>
      </c>
    </row>
    <row r="49" spans="1:7" ht="24.95" customHeight="1" x14ac:dyDescent="0.25">
      <c r="A49" s="46" t="s">
        <v>162</v>
      </c>
      <c r="B49" s="46" t="s">
        <v>162</v>
      </c>
      <c r="C49" s="20" t="s">
        <v>25</v>
      </c>
      <c r="D49" s="39">
        <v>7</v>
      </c>
      <c r="E49" s="12">
        <v>1.4890000000000001E-3</v>
      </c>
      <c r="F49" s="12">
        <v>2.7900000000000001E-4</v>
      </c>
      <c r="G49" s="13">
        <f t="shared" si="0"/>
        <v>1.2100000000000001E-3</v>
      </c>
    </row>
    <row r="50" spans="1:7" ht="24.95" customHeight="1" x14ac:dyDescent="0.25">
      <c r="A50" s="46" t="s">
        <v>14</v>
      </c>
      <c r="B50" s="46" t="s">
        <v>14</v>
      </c>
      <c r="C50" s="27" t="s">
        <v>26</v>
      </c>
      <c r="D50" s="39">
        <v>4</v>
      </c>
      <c r="E50" s="12">
        <v>0.220138</v>
      </c>
      <c r="F50" s="12">
        <v>0.21415400000000001</v>
      </c>
      <c r="G50" s="13">
        <f t="shared" si="0"/>
        <v>5.9839999999999893E-3</v>
      </c>
    </row>
    <row r="51" spans="1:7" ht="24.95" customHeight="1" x14ac:dyDescent="0.25">
      <c r="A51" s="46" t="s">
        <v>14</v>
      </c>
      <c r="B51" s="46" t="s">
        <v>14</v>
      </c>
      <c r="C51" s="27" t="s">
        <v>26</v>
      </c>
      <c r="D51" s="39">
        <v>5</v>
      </c>
      <c r="E51" s="12">
        <v>0.26102500000000001</v>
      </c>
      <c r="F51" s="12">
        <f>0.151083+0.1008</f>
        <v>0.25188299999999997</v>
      </c>
      <c r="G51" s="13">
        <f t="shared" si="0"/>
        <v>9.142000000000039E-3</v>
      </c>
    </row>
    <row r="52" spans="1:7" ht="24.95" customHeight="1" x14ac:dyDescent="0.25">
      <c r="A52" s="64" t="s">
        <v>61</v>
      </c>
      <c r="B52" s="64" t="s">
        <v>61</v>
      </c>
      <c r="C52" s="20" t="s">
        <v>116</v>
      </c>
      <c r="D52" s="40">
        <v>6</v>
      </c>
      <c r="E52" s="12">
        <v>6.0000000000000001E-3</v>
      </c>
      <c r="F52" s="12">
        <v>4.8760000000000001E-3</v>
      </c>
      <c r="G52" s="13">
        <f t="shared" si="0"/>
        <v>1.124E-3</v>
      </c>
    </row>
    <row r="53" spans="1:7" ht="24.95" customHeight="1" x14ac:dyDescent="0.25">
      <c r="A53" s="66" t="s">
        <v>15</v>
      </c>
      <c r="B53" s="66" t="s">
        <v>15</v>
      </c>
      <c r="C53" s="20" t="s">
        <v>28</v>
      </c>
      <c r="D53" s="40">
        <v>6</v>
      </c>
      <c r="E53" s="12">
        <v>0.01</v>
      </c>
      <c r="F53" s="12">
        <v>5.2599999999999999E-3</v>
      </c>
      <c r="G53" s="13">
        <f t="shared" si="0"/>
        <v>4.7400000000000003E-3</v>
      </c>
    </row>
    <row r="54" spans="1:7" ht="24.95" customHeight="1" x14ac:dyDescent="0.25">
      <c r="A54" s="64" t="s">
        <v>61</v>
      </c>
      <c r="B54" s="64" t="s">
        <v>61</v>
      </c>
      <c r="C54" s="28" t="s">
        <v>77</v>
      </c>
      <c r="D54" s="40">
        <v>5</v>
      </c>
      <c r="E54" s="12">
        <v>0.03</v>
      </c>
      <c r="F54" s="12">
        <v>4.3371E-2</v>
      </c>
      <c r="G54" s="13">
        <f t="shared" si="0"/>
        <v>-1.3371000000000001E-2</v>
      </c>
    </row>
    <row r="55" spans="1:7" ht="24.95" customHeight="1" x14ac:dyDescent="0.25">
      <c r="A55" s="66" t="s">
        <v>15</v>
      </c>
      <c r="B55" s="66" t="s">
        <v>15</v>
      </c>
      <c r="C55" s="27" t="s">
        <v>29</v>
      </c>
      <c r="D55" s="39">
        <v>4</v>
      </c>
      <c r="E55" s="12">
        <v>0.17635999999999999</v>
      </c>
      <c r="F55" s="12">
        <v>0.20729400000000001</v>
      </c>
      <c r="G55" s="13">
        <f t="shared" si="0"/>
        <v>-3.0934000000000017E-2</v>
      </c>
    </row>
    <row r="56" spans="1:7" ht="24.95" customHeight="1" x14ac:dyDescent="0.25">
      <c r="A56" s="66" t="s">
        <v>15</v>
      </c>
      <c r="B56" s="66" t="s">
        <v>15</v>
      </c>
      <c r="C56" s="27" t="s">
        <v>29</v>
      </c>
      <c r="D56" s="39">
        <v>6</v>
      </c>
      <c r="E56" s="12">
        <v>1.8065000000000001E-2</v>
      </c>
      <c r="F56" s="12">
        <f>0.009537+0.014968</f>
        <v>2.4504999999999999E-2</v>
      </c>
      <c r="G56" s="13">
        <f t="shared" si="0"/>
        <v>-6.4399999999999978E-3</v>
      </c>
    </row>
    <row r="57" spans="1:7" ht="24.95" customHeight="1" x14ac:dyDescent="0.25">
      <c r="A57" s="66" t="s">
        <v>15</v>
      </c>
      <c r="B57" s="66" t="s">
        <v>15</v>
      </c>
      <c r="C57" s="20" t="s">
        <v>30</v>
      </c>
      <c r="D57" s="40">
        <v>6</v>
      </c>
      <c r="E57" s="12">
        <v>2.5999999999999999E-3</v>
      </c>
      <c r="F57" s="12">
        <v>2.0639999999999999E-3</v>
      </c>
      <c r="G57" s="13">
        <f t="shared" si="0"/>
        <v>5.3600000000000002E-4</v>
      </c>
    </row>
    <row r="58" spans="1:7" ht="24.95" customHeight="1" x14ac:dyDescent="0.25">
      <c r="A58" s="46" t="s">
        <v>14</v>
      </c>
      <c r="B58" s="46" t="s">
        <v>14</v>
      </c>
      <c r="C58" s="15" t="s">
        <v>31</v>
      </c>
      <c r="D58" s="40">
        <v>7</v>
      </c>
      <c r="E58" s="12">
        <v>0</v>
      </c>
      <c r="F58" s="12">
        <f>0.000542+0.001142</f>
        <v>1.684E-3</v>
      </c>
      <c r="G58" s="13">
        <f>E58-F58</f>
        <v>-1.684E-3</v>
      </c>
    </row>
    <row r="59" spans="1:7" ht="24.95" customHeight="1" x14ac:dyDescent="0.25">
      <c r="A59" s="66" t="s">
        <v>15</v>
      </c>
      <c r="B59" s="66" t="s">
        <v>15</v>
      </c>
      <c r="C59" s="20" t="s">
        <v>33</v>
      </c>
      <c r="D59" s="39">
        <v>7</v>
      </c>
      <c r="E59" s="12">
        <v>8.0000000000000004E-4</v>
      </c>
      <c r="F59" s="12">
        <v>5.0600000000000005E-4</v>
      </c>
      <c r="G59" s="13">
        <f t="shared" si="0"/>
        <v>2.9399999999999999E-4</v>
      </c>
    </row>
    <row r="60" spans="1:7" ht="24.95" customHeight="1" x14ac:dyDescent="0.25">
      <c r="A60" s="46" t="s">
        <v>162</v>
      </c>
      <c r="B60" s="46" t="s">
        <v>162</v>
      </c>
      <c r="C60" s="20" t="s">
        <v>34</v>
      </c>
      <c r="D60" s="40">
        <v>5</v>
      </c>
      <c r="E60" s="12">
        <v>1.6254000000000001E-2</v>
      </c>
      <c r="F60" s="12">
        <v>1.8679999999999999E-2</v>
      </c>
      <c r="G60" s="13">
        <f t="shared" si="0"/>
        <v>-2.4259999999999976E-3</v>
      </c>
    </row>
    <row r="61" spans="1:7" ht="24.95" customHeight="1" x14ac:dyDescent="0.25">
      <c r="A61" s="84" t="s">
        <v>60</v>
      </c>
      <c r="B61" s="84" t="s">
        <v>60</v>
      </c>
      <c r="C61" s="20" t="s">
        <v>35</v>
      </c>
      <c r="D61" s="40">
        <v>7</v>
      </c>
      <c r="E61" s="12">
        <v>1.9380000000000001E-3</v>
      </c>
      <c r="F61" s="12">
        <v>1.9400000000000001E-3</v>
      </c>
      <c r="G61" s="13">
        <f t="shared" si="0"/>
        <v>-2.0000000000000486E-6</v>
      </c>
    </row>
    <row r="62" spans="1:7" ht="24.95" customHeight="1" x14ac:dyDescent="0.25">
      <c r="A62" s="84" t="s">
        <v>60</v>
      </c>
      <c r="B62" s="84" t="s">
        <v>60</v>
      </c>
      <c r="C62" s="20" t="s">
        <v>35</v>
      </c>
      <c r="D62" s="39">
        <v>6</v>
      </c>
      <c r="E62" s="12">
        <v>1.9369999999999999E-3</v>
      </c>
      <c r="F62" s="12">
        <f>0.001191+0.000598</f>
        <v>1.789E-3</v>
      </c>
      <c r="G62" s="13">
        <f t="shared" si="0"/>
        <v>1.4799999999999991E-4</v>
      </c>
    </row>
    <row r="63" spans="1:7" ht="24.95" customHeight="1" x14ac:dyDescent="0.25">
      <c r="A63" s="66" t="s">
        <v>15</v>
      </c>
      <c r="B63" s="66" t="s">
        <v>15</v>
      </c>
      <c r="C63" s="20" t="s">
        <v>36</v>
      </c>
      <c r="D63" s="40">
        <v>6</v>
      </c>
      <c r="E63" s="12">
        <v>3.0000000000000001E-3</v>
      </c>
      <c r="F63" s="12">
        <v>0</v>
      </c>
      <c r="G63" s="13">
        <f t="shared" si="0"/>
        <v>3.0000000000000001E-3</v>
      </c>
    </row>
    <row r="64" spans="1:7" ht="24.95" customHeight="1" x14ac:dyDescent="0.25">
      <c r="A64" s="46" t="s">
        <v>162</v>
      </c>
      <c r="B64" s="46" t="s">
        <v>162</v>
      </c>
      <c r="C64" s="20" t="s">
        <v>37</v>
      </c>
      <c r="D64" s="40">
        <v>6</v>
      </c>
      <c r="E64" s="12">
        <v>9.6019999999999994E-3</v>
      </c>
      <c r="F64" s="12">
        <f>0.004466+0.006132</f>
        <v>1.0598E-2</v>
      </c>
      <c r="G64" s="13">
        <f t="shared" si="0"/>
        <v>-9.9600000000000036E-4</v>
      </c>
    </row>
    <row r="65" spans="1:7" ht="24.95" customHeight="1" x14ac:dyDescent="0.25">
      <c r="A65" s="46" t="s">
        <v>14</v>
      </c>
      <c r="B65" s="46" t="s">
        <v>14</v>
      </c>
      <c r="C65" s="20" t="s">
        <v>173</v>
      </c>
      <c r="D65" s="39">
        <v>7</v>
      </c>
      <c r="E65" s="12">
        <v>1.6000000000000001E-3</v>
      </c>
      <c r="F65" s="12">
        <v>1.248E-3</v>
      </c>
      <c r="G65" s="13">
        <f>E65-F65</f>
        <v>3.520000000000001E-4</v>
      </c>
    </row>
    <row r="66" spans="1:7" ht="24.95" customHeight="1" x14ac:dyDescent="0.25">
      <c r="A66" s="46" t="s">
        <v>162</v>
      </c>
      <c r="B66" s="46" t="s">
        <v>162</v>
      </c>
      <c r="C66" s="20" t="s">
        <v>39</v>
      </c>
      <c r="D66" s="40">
        <v>5</v>
      </c>
      <c r="E66" s="12">
        <v>3.2606000000000003E-2</v>
      </c>
      <c r="F66" s="12">
        <f>0.017371+0.020641</f>
        <v>3.8012000000000004E-2</v>
      </c>
      <c r="G66" s="13">
        <f>E66-F66</f>
        <v>-5.4060000000000011E-3</v>
      </c>
    </row>
    <row r="67" spans="1:7" ht="24.95" customHeight="1" x14ac:dyDescent="0.25">
      <c r="A67" s="46" t="s">
        <v>162</v>
      </c>
      <c r="B67" s="46" t="s">
        <v>162</v>
      </c>
      <c r="C67" s="20" t="s">
        <v>39</v>
      </c>
      <c r="D67" s="40">
        <v>6</v>
      </c>
      <c r="E67" s="12">
        <v>9.7269999999999995E-3</v>
      </c>
      <c r="F67" s="12">
        <f>0.008644+0.008638</f>
        <v>1.7281999999999999E-2</v>
      </c>
      <c r="G67" s="13">
        <f>E67-F67</f>
        <v>-7.5549999999999992E-3</v>
      </c>
    </row>
    <row r="68" spans="1:7" ht="24.95" customHeight="1" x14ac:dyDescent="0.25">
      <c r="A68" s="46" t="s">
        <v>14</v>
      </c>
      <c r="B68" s="46" t="s">
        <v>14</v>
      </c>
      <c r="C68" s="20" t="s">
        <v>40</v>
      </c>
      <c r="D68" s="39">
        <v>4</v>
      </c>
      <c r="E68" s="12">
        <v>0.302033</v>
      </c>
      <c r="F68" s="12">
        <v>0.16819899999999999</v>
      </c>
      <c r="G68" s="13">
        <f t="shared" ref="G68:G100" si="1">E68-F68</f>
        <v>0.13383400000000001</v>
      </c>
    </row>
    <row r="69" spans="1:7" ht="24.95" customHeight="1" x14ac:dyDescent="0.25">
      <c r="A69" s="46" t="s">
        <v>14</v>
      </c>
      <c r="B69" s="46" t="s">
        <v>14</v>
      </c>
      <c r="C69" s="20" t="s">
        <v>41</v>
      </c>
      <c r="D69" s="40">
        <v>6</v>
      </c>
      <c r="E69" s="12">
        <v>2E-3</v>
      </c>
      <c r="F69" s="12">
        <v>2.846E-3</v>
      </c>
      <c r="G69" s="13">
        <f t="shared" si="1"/>
        <v>-8.4599999999999996E-4</v>
      </c>
    </row>
    <row r="70" spans="1:7" ht="24.95" customHeight="1" x14ac:dyDescent="0.25">
      <c r="A70" s="66" t="s">
        <v>15</v>
      </c>
      <c r="B70" s="66" t="s">
        <v>15</v>
      </c>
      <c r="C70" s="20" t="s">
        <v>68</v>
      </c>
      <c r="D70" s="39">
        <v>7</v>
      </c>
      <c r="E70" s="12">
        <v>1E-3</v>
      </c>
      <c r="F70" s="12">
        <v>1.1000000000000001E-3</v>
      </c>
      <c r="G70" s="13">
        <f t="shared" si="1"/>
        <v>-1.0000000000000005E-4</v>
      </c>
    </row>
    <row r="71" spans="1:7" ht="24.95" customHeight="1" x14ac:dyDescent="0.25">
      <c r="A71" s="66" t="s">
        <v>42</v>
      </c>
      <c r="B71" s="66" t="s">
        <v>42</v>
      </c>
      <c r="C71" s="20" t="s">
        <v>105</v>
      </c>
      <c r="D71" s="40">
        <v>6</v>
      </c>
      <c r="E71" s="12">
        <v>4.0000000000000001E-3</v>
      </c>
      <c r="F71" s="12">
        <v>0</v>
      </c>
      <c r="G71" s="13">
        <f t="shared" si="1"/>
        <v>4.0000000000000001E-3</v>
      </c>
    </row>
    <row r="72" spans="1:7" ht="24.95" customHeight="1" x14ac:dyDescent="0.25">
      <c r="A72" s="46" t="s">
        <v>14</v>
      </c>
      <c r="B72" s="46" t="s">
        <v>14</v>
      </c>
      <c r="C72" s="20" t="s">
        <v>43</v>
      </c>
      <c r="D72" s="40">
        <v>6</v>
      </c>
      <c r="E72" s="12">
        <v>9.0399999999999994E-3</v>
      </c>
      <c r="F72" s="12">
        <v>1.1879000000000001E-2</v>
      </c>
      <c r="G72" s="13">
        <f t="shared" si="1"/>
        <v>-2.8390000000000012E-3</v>
      </c>
    </row>
    <row r="73" spans="1:7" ht="24.95" customHeight="1" x14ac:dyDescent="0.25">
      <c r="A73" s="84" t="s">
        <v>60</v>
      </c>
      <c r="B73" s="84" t="s">
        <v>60</v>
      </c>
      <c r="C73" s="20" t="s">
        <v>44</v>
      </c>
      <c r="D73" s="40">
        <v>5</v>
      </c>
      <c r="E73" s="12">
        <v>1.5855999999999999E-2</v>
      </c>
      <c r="F73" s="12">
        <v>1.3302E-2</v>
      </c>
      <c r="G73" s="13">
        <f t="shared" si="1"/>
        <v>2.553999999999999E-3</v>
      </c>
    </row>
    <row r="74" spans="1:7" ht="24.95" customHeight="1" x14ac:dyDescent="0.25">
      <c r="A74" s="46" t="s">
        <v>14</v>
      </c>
      <c r="B74" s="46" t="s">
        <v>14</v>
      </c>
      <c r="C74" s="20" t="s">
        <v>45</v>
      </c>
      <c r="D74" s="40">
        <v>7</v>
      </c>
      <c r="E74" s="12">
        <v>1E-3</v>
      </c>
      <c r="F74" s="12">
        <v>1.0920000000000001E-3</v>
      </c>
      <c r="G74" s="13">
        <f t="shared" si="1"/>
        <v>-9.2000000000000068E-5</v>
      </c>
    </row>
    <row r="75" spans="1:7" ht="24.95" customHeight="1" x14ac:dyDescent="0.25">
      <c r="A75" s="46" t="s">
        <v>162</v>
      </c>
      <c r="B75" s="46" t="s">
        <v>162</v>
      </c>
      <c r="C75" s="20" t="s">
        <v>46</v>
      </c>
      <c r="D75" s="40">
        <v>6</v>
      </c>
      <c r="E75" s="12">
        <v>6.417E-3</v>
      </c>
      <c r="F75" s="12">
        <v>5.1989999999999996E-3</v>
      </c>
      <c r="G75" s="13">
        <f t="shared" si="1"/>
        <v>1.2180000000000003E-3</v>
      </c>
    </row>
    <row r="76" spans="1:7" ht="24.95" customHeight="1" x14ac:dyDescent="0.25">
      <c r="A76" s="46" t="s">
        <v>62</v>
      </c>
      <c r="B76" s="84" t="s">
        <v>60</v>
      </c>
      <c r="C76" s="20" t="s">
        <v>47</v>
      </c>
      <c r="D76" s="40">
        <v>5</v>
      </c>
      <c r="E76" s="12">
        <v>3.0000000000000001E-3</v>
      </c>
      <c r="F76" s="12">
        <v>3.222E-3</v>
      </c>
      <c r="G76" s="13">
        <f>E76-F76</f>
        <v>-2.2199999999999998E-4</v>
      </c>
    </row>
    <row r="77" spans="1:7" ht="24.95" customHeight="1" x14ac:dyDescent="0.25">
      <c r="A77" s="46" t="s">
        <v>62</v>
      </c>
      <c r="B77" s="84" t="s">
        <v>60</v>
      </c>
      <c r="C77" s="20" t="s">
        <v>48</v>
      </c>
      <c r="D77" s="40">
        <v>5</v>
      </c>
      <c r="E77" s="12">
        <v>8.2000000000000003E-2</v>
      </c>
      <c r="F77" s="12">
        <v>4.5628000000000002E-2</v>
      </c>
      <c r="G77" s="13">
        <f t="shared" si="1"/>
        <v>3.6372000000000002E-2</v>
      </c>
    </row>
    <row r="78" spans="1:7" ht="24.95" customHeight="1" x14ac:dyDescent="0.25">
      <c r="A78" s="46" t="s">
        <v>27</v>
      </c>
      <c r="B78" s="46" t="s">
        <v>27</v>
      </c>
      <c r="C78" s="20" t="s">
        <v>146</v>
      </c>
      <c r="D78" s="39">
        <v>4</v>
      </c>
      <c r="E78" s="12">
        <v>0.19500000000000001</v>
      </c>
      <c r="F78" s="12">
        <v>0.14232900000000001</v>
      </c>
      <c r="G78" s="13">
        <f t="shared" si="1"/>
        <v>5.2670999999999996E-2</v>
      </c>
    </row>
    <row r="79" spans="1:7" ht="24.95" customHeight="1" x14ac:dyDescent="0.25">
      <c r="A79" s="64" t="s">
        <v>61</v>
      </c>
      <c r="B79" s="64" t="s">
        <v>61</v>
      </c>
      <c r="C79" s="20" t="s">
        <v>49</v>
      </c>
      <c r="D79" s="39">
        <v>6</v>
      </c>
      <c r="E79" s="12">
        <v>9.7799999999999992E-4</v>
      </c>
      <c r="F79" s="12">
        <v>1.023E-3</v>
      </c>
      <c r="G79" s="13">
        <f t="shared" si="1"/>
        <v>-4.5000000000000118E-5</v>
      </c>
    </row>
    <row r="80" spans="1:7" ht="24.95" customHeight="1" x14ac:dyDescent="0.25">
      <c r="A80" s="46" t="s">
        <v>14</v>
      </c>
      <c r="B80" s="46" t="s">
        <v>14</v>
      </c>
      <c r="C80" s="20" t="s">
        <v>50</v>
      </c>
      <c r="D80" s="40">
        <v>4</v>
      </c>
      <c r="E80" s="12">
        <v>0.25296000000000002</v>
      </c>
      <c r="F80" s="12">
        <v>0.1065</v>
      </c>
      <c r="G80" s="13">
        <f t="shared" si="1"/>
        <v>0.14646000000000003</v>
      </c>
    </row>
    <row r="81" spans="1:7" ht="24.95" customHeight="1" x14ac:dyDescent="0.25">
      <c r="A81" s="46" t="s">
        <v>14</v>
      </c>
      <c r="B81" s="46" t="s">
        <v>14</v>
      </c>
      <c r="C81" s="20" t="s">
        <v>143</v>
      </c>
      <c r="D81" s="40">
        <v>6</v>
      </c>
      <c r="E81" s="12">
        <v>5.1999999999999998E-3</v>
      </c>
      <c r="F81" s="12">
        <v>4.0670000000000003E-3</v>
      </c>
      <c r="G81" s="13">
        <f t="shared" si="1"/>
        <v>1.1329999999999995E-3</v>
      </c>
    </row>
    <row r="82" spans="1:7" ht="24.95" customHeight="1" x14ac:dyDescent="0.25">
      <c r="A82" s="46" t="s">
        <v>14</v>
      </c>
      <c r="B82" s="46" t="s">
        <v>14</v>
      </c>
      <c r="C82" s="20" t="s">
        <v>52</v>
      </c>
      <c r="D82" s="40">
        <v>5</v>
      </c>
      <c r="E82" s="12">
        <v>1.54E-2</v>
      </c>
      <c r="F82" s="12">
        <v>1.9178000000000001E-2</v>
      </c>
      <c r="G82" s="13">
        <f t="shared" si="1"/>
        <v>-3.7780000000000001E-3</v>
      </c>
    </row>
    <row r="83" spans="1:7" ht="24.95" customHeight="1" x14ac:dyDescent="0.25">
      <c r="A83" s="46" t="s">
        <v>162</v>
      </c>
      <c r="B83" s="46" t="s">
        <v>162</v>
      </c>
      <c r="C83" s="20" t="s">
        <v>53</v>
      </c>
      <c r="D83" s="39">
        <v>4</v>
      </c>
      <c r="E83" s="12">
        <v>0.273534</v>
      </c>
      <c r="F83" s="12">
        <v>0.328766</v>
      </c>
      <c r="G83" s="13">
        <f t="shared" si="1"/>
        <v>-5.5232000000000003E-2</v>
      </c>
    </row>
    <row r="84" spans="1:7" ht="24.95" customHeight="1" x14ac:dyDescent="0.25">
      <c r="A84" s="46" t="s">
        <v>14</v>
      </c>
      <c r="B84" s="46" t="s">
        <v>14</v>
      </c>
      <c r="C84" s="20" t="s">
        <v>53</v>
      </c>
      <c r="D84" s="39">
        <v>6</v>
      </c>
      <c r="E84" s="12">
        <v>2.1544000000000001E-2</v>
      </c>
      <c r="F84" s="12">
        <f>0.013872+0.008117</f>
        <v>2.1989000000000002E-2</v>
      </c>
      <c r="G84" s="13">
        <f t="shared" si="1"/>
        <v>-4.4500000000000095E-4</v>
      </c>
    </row>
    <row r="85" spans="1:7" ht="24.95" customHeight="1" x14ac:dyDescent="0.25">
      <c r="A85" s="46" t="s">
        <v>162</v>
      </c>
      <c r="B85" s="46" t="s">
        <v>162</v>
      </c>
      <c r="C85" s="20" t="s">
        <v>54</v>
      </c>
      <c r="D85" s="40">
        <v>6</v>
      </c>
      <c r="E85" s="12">
        <v>3.0000000000000001E-3</v>
      </c>
      <c r="F85" s="12">
        <v>2E-3</v>
      </c>
      <c r="G85" s="13">
        <f t="shared" si="1"/>
        <v>1E-3</v>
      </c>
    </row>
    <row r="86" spans="1:7" ht="24.95" customHeight="1" x14ac:dyDescent="0.25">
      <c r="A86" s="46" t="s">
        <v>14</v>
      </c>
      <c r="B86" s="46" t="s">
        <v>14</v>
      </c>
      <c r="C86" s="20" t="s">
        <v>55</v>
      </c>
      <c r="D86" s="47">
        <v>6</v>
      </c>
      <c r="E86" s="12">
        <v>2E-3</v>
      </c>
      <c r="F86" s="12">
        <v>8.7000000000000001E-4</v>
      </c>
      <c r="G86" s="13">
        <f t="shared" si="1"/>
        <v>1.1299999999999999E-3</v>
      </c>
    </row>
    <row r="87" spans="1:7" ht="24.95" customHeight="1" x14ac:dyDescent="0.25">
      <c r="A87" s="46" t="s">
        <v>14</v>
      </c>
      <c r="B87" s="46" t="s">
        <v>14</v>
      </c>
      <c r="C87" s="20" t="s">
        <v>56</v>
      </c>
      <c r="D87" s="39">
        <v>7</v>
      </c>
      <c r="E87" s="12">
        <v>7.3099999999999999E-4</v>
      </c>
      <c r="F87" s="12">
        <v>4.3100000000000001E-4</v>
      </c>
      <c r="G87" s="13">
        <f t="shared" si="1"/>
        <v>2.9999999999999997E-4</v>
      </c>
    </row>
    <row r="88" spans="1:7" ht="24.95" customHeight="1" x14ac:dyDescent="0.25">
      <c r="A88" s="46" t="s">
        <v>14</v>
      </c>
      <c r="B88" s="46" t="s">
        <v>14</v>
      </c>
      <c r="C88" s="20" t="s">
        <v>57</v>
      </c>
      <c r="D88" s="40">
        <v>6</v>
      </c>
      <c r="E88" s="12">
        <v>1.2999999999999999E-2</v>
      </c>
      <c r="F88" s="12">
        <v>9.136E-3</v>
      </c>
      <c r="G88" s="13">
        <f t="shared" si="1"/>
        <v>3.8639999999999994E-3</v>
      </c>
    </row>
    <row r="89" spans="1:7" ht="24.95" customHeight="1" x14ac:dyDescent="0.25">
      <c r="A89" s="46" t="s">
        <v>14</v>
      </c>
      <c r="B89" s="46" t="s">
        <v>14</v>
      </c>
      <c r="C89" s="20" t="s">
        <v>58</v>
      </c>
      <c r="D89" s="40">
        <v>5</v>
      </c>
      <c r="E89" s="12">
        <v>0.13142400000000001</v>
      </c>
      <c r="F89" s="12">
        <f>0.018573+0.068062</f>
        <v>8.663499999999999E-2</v>
      </c>
      <c r="G89" s="13">
        <f t="shared" si="1"/>
        <v>4.4789000000000023E-2</v>
      </c>
    </row>
    <row r="90" spans="1:7" ht="24.95" customHeight="1" x14ac:dyDescent="0.25">
      <c r="A90" s="64" t="s">
        <v>61</v>
      </c>
      <c r="B90" s="64" t="s">
        <v>61</v>
      </c>
      <c r="C90" s="92" t="s">
        <v>93</v>
      </c>
      <c r="D90" s="40">
        <v>6</v>
      </c>
      <c r="E90" s="81">
        <v>3.0000000000000001E-3</v>
      </c>
      <c r="F90" s="81">
        <v>1.6000000000000001E-3</v>
      </c>
      <c r="G90" s="89">
        <f t="shared" si="1"/>
        <v>1.4E-3</v>
      </c>
    </row>
    <row r="91" spans="1:7" ht="24.95" customHeight="1" x14ac:dyDescent="0.25">
      <c r="A91" s="64" t="s">
        <v>61</v>
      </c>
      <c r="B91" s="64" t="s">
        <v>61</v>
      </c>
      <c r="C91" s="92" t="s">
        <v>63</v>
      </c>
      <c r="D91" s="40">
        <v>6</v>
      </c>
      <c r="E91" s="81">
        <v>6.0000000000000001E-3</v>
      </c>
      <c r="F91" s="81">
        <v>3.0000000000000001E-3</v>
      </c>
      <c r="G91" s="89">
        <f t="shared" si="1"/>
        <v>3.0000000000000001E-3</v>
      </c>
    </row>
    <row r="92" spans="1:7" ht="24.95" customHeight="1" x14ac:dyDescent="0.25">
      <c r="A92" s="64" t="s">
        <v>61</v>
      </c>
      <c r="B92" s="64" t="s">
        <v>61</v>
      </c>
      <c r="C92" s="98" t="s">
        <v>65</v>
      </c>
      <c r="D92" s="39">
        <v>7</v>
      </c>
      <c r="E92" s="81">
        <v>8.0000000000000004E-4</v>
      </c>
      <c r="F92" s="81">
        <v>1.5009999999999999E-3</v>
      </c>
      <c r="G92" s="89">
        <f t="shared" si="1"/>
        <v>-7.0099999999999991E-4</v>
      </c>
    </row>
    <row r="93" spans="1:7" ht="24.95" customHeight="1" x14ac:dyDescent="0.25">
      <c r="A93" s="84" t="s">
        <v>60</v>
      </c>
      <c r="B93" s="84" t="s">
        <v>60</v>
      </c>
      <c r="C93" s="99" t="s">
        <v>66</v>
      </c>
      <c r="D93" s="40">
        <v>5</v>
      </c>
      <c r="E93" s="81">
        <v>3.2000000000000001E-2</v>
      </c>
      <c r="F93" s="81">
        <v>2.2249000000000001E-2</v>
      </c>
      <c r="G93" s="89">
        <f t="shared" si="1"/>
        <v>9.7509999999999993E-3</v>
      </c>
    </row>
    <row r="94" spans="1:7" ht="24.95" customHeight="1" x14ac:dyDescent="0.25">
      <c r="A94" s="66" t="s">
        <v>15</v>
      </c>
      <c r="B94" s="66" t="s">
        <v>15</v>
      </c>
      <c r="C94" s="93" t="s">
        <v>92</v>
      </c>
      <c r="D94" s="40">
        <v>7</v>
      </c>
      <c r="E94" s="81">
        <v>1.1100000000000001E-3</v>
      </c>
      <c r="F94" s="81">
        <v>8.7299999999999997E-4</v>
      </c>
      <c r="G94" s="89">
        <f t="shared" si="1"/>
        <v>2.3700000000000012E-4</v>
      </c>
    </row>
    <row r="95" spans="1:7" ht="24.95" customHeight="1" x14ac:dyDescent="0.25">
      <c r="A95" s="66" t="s">
        <v>15</v>
      </c>
      <c r="B95" s="66" t="s">
        <v>15</v>
      </c>
      <c r="C95" s="93" t="s">
        <v>69</v>
      </c>
      <c r="D95" s="40">
        <v>7</v>
      </c>
      <c r="E95" s="81">
        <v>9.3099999999999997E-4</v>
      </c>
      <c r="F95" s="81">
        <v>9.1799999999999998E-4</v>
      </c>
      <c r="G95" s="89">
        <f t="shared" si="1"/>
        <v>1.2999999999999991E-5</v>
      </c>
    </row>
    <row r="96" spans="1:7" ht="24.95" customHeight="1" x14ac:dyDescent="0.25">
      <c r="A96" s="66" t="s">
        <v>15</v>
      </c>
      <c r="B96" s="66" t="s">
        <v>15</v>
      </c>
      <c r="C96" s="92" t="s">
        <v>70</v>
      </c>
      <c r="D96" s="40">
        <v>7</v>
      </c>
      <c r="E96" s="81">
        <v>1.6130000000000001E-3</v>
      </c>
      <c r="F96" s="81">
        <v>1.09E-3</v>
      </c>
      <c r="G96" s="89">
        <f t="shared" si="1"/>
        <v>5.2300000000000003E-4</v>
      </c>
    </row>
    <row r="97" spans="1:7" ht="24.95" customHeight="1" x14ac:dyDescent="0.25">
      <c r="A97" s="64" t="s">
        <v>61</v>
      </c>
      <c r="B97" s="64" t="s">
        <v>61</v>
      </c>
      <c r="C97" s="92" t="s">
        <v>71</v>
      </c>
      <c r="D97" s="40">
        <v>7</v>
      </c>
      <c r="E97" s="81">
        <v>1E-3</v>
      </c>
      <c r="F97" s="81">
        <v>1E-3</v>
      </c>
      <c r="G97" s="89">
        <f t="shared" si="1"/>
        <v>0</v>
      </c>
    </row>
    <row r="98" spans="1:7" ht="24.95" customHeight="1" x14ac:dyDescent="0.25">
      <c r="A98" s="66" t="s">
        <v>15</v>
      </c>
      <c r="B98" s="66" t="s">
        <v>15</v>
      </c>
      <c r="C98" s="24" t="s">
        <v>72</v>
      </c>
      <c r="D98" s="40">
        <v>7</v>
      </c>
      <c r="E98" s="81">
        <v>1.7849999999999999E-3</v>
      </c>
      <c r="F98" s="81">
        <v>1.1280000000000001E-3</v>
      </c>
      <c r="G98" s="89">
        <f t="shared" si="1"/>
        <v>6.5699999999999982E-4</v>
      </c>
    </row>
    <row r="99" spans="1:7" ht="24.95" customHeight="1" x14ac:dyDescent="0.25">
      <c r="A99" s="46" t="s">
        <v>14</v>
      </c>
      <c r="B99" s="46" t="s">
        <v>14</v>
      </c>
      <c r="C99" s="92" t="s">
        <v>73</v>
      </c>
      <c r="D99" s="39">
        <v>7</v>
      </c>
      <c r="E99" s="81">
        <v>1.188E-3</v>
      </c>
      <c r="F99" s="81">
        <v>1.621E-3</v>
      </c>
      <c r="G99" s="89">
        <f t="shared" si="1"/>
        <v>-4.3300000000000001E-4</v>
      </c>
    </row>
    <row r="100" spans="1:7" ht="24.95" customHeight="1" x14ac:dyDescent="0.25">
      <c r="A100" s="46" t="s">
        <v>14</v>
      </c>
      <c r="B100" s="46" t="s">
        <v>14</v>
      </c>
      <c r="C100" s="99" t="s">
        <v>144</v>
      </c>
      <c r="D100" s="39">
        <v>7</v>
      </c>
      <c r="E100" s="81">
        <v>1E-3</v>
      </c>
      <c r="F100" s="81">
        <v>6.1200000000000002E-4</v>
      </c>
      <c r="G100" s="89">
        <f t="shared" si="1"/>
        <v>3.88E-4</v>
      </c>
    </row>
    <row r="101" spans="1:7" ht="24.95" customHeight="1" x14ac:dyDescent="0.25">
      <c r="A101" s="46" t="s">
        <v>15</v>
      </c>
      <c r="B101" s="46" t="s">
        <v>15</v>
      </c>
      <c r="C101" s="99" t="s">
        <v>75</v>
      </c>
      <c r="D101" s="39">
        <v>7</v>
      </c>
      <c r="E101" s="81">
        <v>1.1999999999999999E-3</v>
      </c>
      <c r="F101" s="81">
        <v>4.64E-4</v>
      </c>
      <c r="G101" s="89">
        <f>E101-F101</f>
        <v>7.3599999999999989E-4</v>
      </c>
    </row>
    <row r="102" spans="1:7" ht="24.95" customHeight="1" x14ac:dyDescent="0.25">
      <c r="A102" s="46" t="s">
        <v>162</v>
      </c>
      <c r="B102" s="46" t="s">
        <v>162</v>
      </c>
      <c r="C102" s="92" t="s">
        <v>76</v>
      </c>
      <c r="D102" s="40">
        <v>6</v>
      </c>
      <c r="E102" s="100">
        <v>3.6879999999999999E-3</v>
      </c>
      <c r="F102" s="100">
        <v>3.6879999999999999E-3</v>
      </c>
      <c r="G102" s="89">
        <f>E102-F102</f>
        <v>0</v>
      </c>
    </row>
    <row r="103" spans="1:7" ht="24.95" customHeight="1" x14ac:dyDescent="0.2">
      <c r="A103" s="46" t="s">
        <v>162</v>
      </c>
      <c r="B103" s="46" t="s">
        <v>162</v>
      </c>
      <c r="C103" s="101" t="s">
        <v>82</v>
      </c>
      <c r="D103" s="47">
        <v>5</v>
      </c>
      <c r="E103" s="81">
        <v>1.7999999999999999E-2</v>
      </c>
      <c r="F103" s="81">
        <v>1.1868E-2</v>
      </c>
      <c r="G103" s="89">
        <f>E103-F103</f>
        <v>6.1319999999999986E-3</v>
      </c>
    </row>
    <row r="104" spans="1:7" ht="24.95" customHeight="1" x14ac:dyDescent="0.2">
      <c r="A104" s="46" t="s">
        <v>27</v>
      </c>
      <c r="B104" s="46" t="s">
        <v>27</v>
      </c>
      <c r="C104" s="101" t="s">
        <v>83</v>
      </c>
      <c r="D104" s="40">
        <v>6</v>
      </c>
      <c r="E104" s="81">
        <v>6.0000000000000001E-3</v>
      </c>
      <c r="F104" s="81">
        <v>1.3999999999999999E-4</v>
      </c>
      <c r="G104" s="89">
        <f t="shared" ref="G104:G157" si="2">E104-F104</f>
        <v>5.8599999999999998E-3</v>
      </c>
    </row>
    <row r="105" spans="1:7" ht="24.95" customHeight="1" x14ac:dyDescent="0.2">
      <c r="A105" s="46" t="s">
        <v>27</v>
      </c>
      <c r="B105" s="46" t="s">
        <v>27</v>
      </c>
      <c r="C105" s="101" t="s">
        <v>84</v>
      </c>
      <c r="D105" s="40">
        <v>6</v>
      </c>
      <c r="E105" s="81">
        <v>8.9999999999999993E-3</v>
      </c>
      <c r="F105" s="81">
        <v>3.5820000000000001E-3</v>
      </c>
      <c r="G105" s="89">
        <f t="shared" si="2"/>
        <v>5.4179999999999992E-3</v>
      </c>
    </row>
    <row r="106" spans="1:7" ht="24.95" customHeight="1" x14ac:dyDescent="0.25">
      <c r="A106" s="103" t="s">
        <v>74</v>
      </c>
      <c r="B106" s="103" t="s">
        <v>74</v>
      </c>
      <c r="C106" s="104" t="s">
        <v>85</v>
      </c>
      <c r="D106" s="40">
        <v>5</v>
      </c>
      <c r="E106" s="81">
        <v>0.10193000000000001</v>
      </c>
      <c r="F106" s="81">
        <v>5.4015000000000001E-2</v>
      </c>
      <c r="G106" s="89">
        <f t="shared" si="2"/>
        <v>4.7915000000000006E-2</v>
      </c>
    </row>
    <row r="107" spans="1:7" ht="24.95" customHeight="1" x14ac:dyDescent="0.25">
      <c r="A107" s="105" t="s">
        <v>59</v>
      </c>
      <c r="B107" s="105" t="s">
        <v>59</v>
      </c>
      <c r="C107" s="104" t="s">
        <v>86</v>
      </c>
      <c r="D107" s="39">
        <v>7</v>
      </c>
      <c r="E107" s="81">
        <v>1.5E-3</v>
      </c>
      <c r="F107" s="81">
        <v>4.6099999999999998E-4</v>
      </c>
      <c r="G107" s="89">
        <f t="shared" si="2"/>
        <v>1.039E-3</v>
      </c>
    </row>
    <row r="108" spans="1:7" ht="24.95" customHeight="1" x14ac:dyDescent="0.25">
      <c r="A108" s="105" t="s">
        <v>59</v>
      </c>
      <c r="B108" s="105" t="s">
        <v>59</v>
      </c>
      <c r="C108" s="104" t="s">
        <v>87</v>
      </c>
      <c r="D108" s="47">
        <v>5</v>
      </c>
      <c r="E108" s="81">
        <v>0.02</v>
      </c>
      <c r="F108" s="81">
        <v>2.1075E-2</v>
      </c>
      <c r="G108" s="89">
        <f t="shared" si="2"/>
        <v>-1.0749999999999996E-3</v>
      </c>
    </row>
    <row r="109" spans="1:7" ht="24.95" customHeight="1" x14ac:dyDescent="0.25">
      <c r="A109" s="46" t="s">
        <v>14</v>
      </c>
      <c r="B109" s="46" t="s">
        <v>14</v>
      </c>
      <c r="C109" s="33" t="s">
        <v>88</v>
      </c>
      <c r="D109" s="39">
        <v>7</v>
      </c>
      <c r="E109" s="81">
        <v>1.403E-3</v>
      </c>
      <c r="F109" s="81">
        <v>1.7589999999999999E-3</v>
      </c>
      <c r="G109" s="89">
        <f t="shared" si="2"/>
        <v>-3.5599999999999998E-4</v>
      </c>
    </row>
    <row r="110" spans="1:7" ht="24.95" customHeight="1" x14ac:dyDescent="0.25">
      <c r="A110" s="46" t="s">
        <v>90</v>
      </c>
      <c r="B110" s="46" t="s">
        <v>90</v>
      </c>
      <c r="C110" s="104" t="s">
        <v>89</v>
      </c>
      <c r="D110" s="40">
        <v>6</v>
      </c>
      <c r="E110" s="81">
        <v>7.9070000000000008E-3</v>
      </c>
      <c r="F110" s="81">
        <v>1.1501000000000001E-2</v>
      </c>
      <c r="G110" s="89">
        <f t="shared" si="2"/>
        <v>-3.594E-3</v>
      </c>
    </row>
    <row r="111" spans="1:7" ht="24.95" customHeight="1" x14ac:dyDescent="0.25">
      <c r="A111" s="46" t="s">
        <v>14</v>
      </c>
      <c r="B111" s="46" t="s">
        <v>14</v>
      </c>
      <c r="C111" s="104" t="s">
        <v>97</v>
      </c>
      <c r="D111" s="40">
        <v>6</v>
      </c>
      <c r="E111" s="12">
        <v>1.9E-2</v>
      </c>
      <c r="F111" s="12">
        <f>0.005206+0.006449</f>
        <v>1.1654999999999999E-2</v>
      </c>
      <c r="G111" s="89">
        <f t="shared" si="2"/>
        <v>7.3450000000000008E-3</v>
      </c>
    </row>
    <row r="112" spans="1:7" ht="24.95" customHeight="1" x14ac:dyDescent="0.25">
      <c r="A112" s="46" t="s">
        <v>162</v>
      </c>
      <c r="B112" s="46" t="s">
        <v>162</v>
      </c>
      <c r="C112" s="104" t="s">
        <v>97</v>
      </c>
      <c r="D112" s="40">
        <v>5</v>
      </c>
      <c r="E112" s="12">
        <v>3.5000000000000003E-2</v>
      </c>
      <c r="F112" s="12">
        <v>1.4851E-2</v>
      </c>
      <c r="G112" s="89">
        <f t="shared" si="2"/>
        <v>2.0149000000000004E-2</v>
      </c>
    </row>
    <row r="113" spans="1:7" ht="24.95" customHeight="1" x14ac:dyDescent="0.25">
      <c r="A113" s="84" t="s">
        <v>59</v>
      </c>
      <c r="B113" s="84" t="s">
        <v>59</v>
      </c>
      <c r="C113" s="104" t="s">
        <v>108</v>
      </c>
      <c r="D113" s="40">
        <v>5</v>
      </c>
      <c r="E113" s="12">
        <v>4.3999999999999997E-2</v>
      </c>
      <c r="F113" s="12">
        <v>2.9432E-2</v>
      </c>
      <c r="G113" s="89">
        <f t="shared" si="2"/>
        <v>1.4567999999999998E-2</v>
      </c>
    </row>
    <row r="114" spans="1:7" ht="24.95" customHeight="1" x14ac:dyDescent="0.25">
      <c r="A114" s="84" t="s">
        <v>59</v>
      </c>
      <c r="B114" s="84" t="s">
        <v>59</v>
      </c>
      <c r="C114" s="104" t="s">
        <v>96</v>
      </c>
      <c r="D114" s="40">
        <v>5</v>
      </c>
      <c r="E114" s="81">
        <v>6.8000000000000005E-2</v>
      </c>
      <c r="F114" s="81">
        <v>5.6570000000000002E-2</v>
      </c>
      <c r="G114" s="89">
        <f t="shared" si="2"/>
        <v>1.1430000000000003E-2</v>
      </c>
    </row>
    <row r="115" spans="1:7" ht="22.5" customHeight="1" x14ac:dyDescent="0.25">
      <c r="A115" s="106" t="s">
        <v>100</v>
      </c>
      <c r="B115" s="106" t="s">
        <v>100</v>
      </c>
      <c r="C115" s="104" t="s">
        <v>99</v>
      </c>
      <c r="D115" s="40">
        <v>6</v>
      </c>
      <c r="E115" s="81">
        <v>1E-3</v>
      </c>
      <c r="F115" s="81">
        <v>9.6950000000000005E-3</v>
      </c>
      <c r="G115" s="89">
        <f t="shared" si="2"/>
        <v>-8.6950000000000013E-3</v>
      </c>
    </row>
    <row r="116" spans="1:7" ht="27" customHeight="1" x14ac:dyDescent="0.25">
      <c r="A116" s="46" t="s">
        <v>15</v>
      </c>
      <c r="B116" s="46" t="s">
        <v>15</v>
      </c>
      <c r="C116" s="104" t="s">
        <v>101</v>
      </c>
      <c r="D116" s="40">
        <v>6</v>
      </c>
      <c r="E116" s="81">
        <v>8.9999999999999993E-3</v>
      </c>
      <c r="F116" s="81">
        <v>2.2049999999999999E-3</v>
      </c>
      <c r="G116" s="89">
        <f t="shared" si="2"/>
        <v>6.794999999999999E-3</v>
      </c>
    </row>
    <row r="117" spans="1:7" ht="24.95" customHeight="1" x14ac:dyDescent="0.25">
      <c r="A117" s="105" t="s">
        <v>59</v>
      </c>
      <c r="B117" s="105" t="s">
        <v>59</v>
      </c>
      <c r="C117" s="104" t="s">
        <v>102</v>
      </c>
      <c r="D117" s="40">
        <v>5</v>
      </c>
      <c r="E117" s="81">
        <v>0.03</v>
      </c>
      <c r="F117" s="81">
        <v>1.7489000000000001E-2</v>
      </c>
      <c r="G117" s="89">
        <f t="shared" si="2"/>
        <v>1.2510999999999998E-2</v>
      </c>
    </row>
    <row r="118" spans="1:7" ht="24.95" customHeight="1" x14ac:dyDescent="0.25">
      <c r="A118" s="46" t="s">
        <v>27</v>
      </c>
      <c r="B118" s="46" t="s">
        <v>27</v>
      </c>
      <c r="C118" s="104" t="s">
        <v>106</v>
      </c>
      <c r="D118" s="40">
        <v>7</v>
      </c>
      <c r="E118" s="81">
        <v>1.2999999999999999E-3</v>
      </c>
      <c r="F118" s="81">
        <v>1.276E-3</v>
      </c>
      <c r="G118" s="89">
        <f t="shared" si="2"/>
        <v>2.3999999999999933E-5</v>
      </c>
    </row>
    <row r="119" spans="1:7" ht="24.95" customHeight="1" x14ac:dyDescent="0.25">
      <c r="A119" s="46" t="s">
        <v>15</v>
      </c>
      <c r="B119" s="46" t="s">
        <v>15</v>
      </c>
      <c r="C119" s="104" t="s">
        <v>104</v>
      </c>
      <c r="D119" s="40">
        <v>7</v>
      </c>
      <c r="E119" s="81">
        <v>6.1799999999999995E-4</v>
      </c>
      <c r="F119" s="81">
        <v>6.1899999999999998E-4</v>
      </c>
      <c r="G119" s="89">
        <f t="shared" si="2"/>
        <v>-1.0000000000000243E-6</v>
      </c>
    </row>
    <row r="120" spans="1:7" ht="24.95" customHeight="1" x14ac:dyDescent="0.25">
      <c r="A120" s="46" t="s">
        <v>162</v>
      </c>
      <c r="B120" s="46" t="s">
        <v>162</v>
      </c>
      <c r="C120" s="104" t="s">
        <v>107</v>
      </c>
      <c r="D120" s="40">
        <v>6</v>
      </c>
      <c r="E120" s="81">
        <v>3.5000000000000001E-3</v>
      </c>
      <c r="F120" s="81">
        <v>1.72E-3</v>
      </c>
      <c r="G120" s="89">
        <f t="shared" si="2"/>
        <v>1.7800000000000001E-3</v>
      </c>
    </row>
    <row r="121" spans="1:7" ht="24.95" customHeight="1" x14ac:dyDescent="0.25">
      <c r="A121" s="46" t="s">
        <v>162</v>
      </c>
      <c r="B121" s="46" t="s">
        <v>162</v>
      </c>
      <c r="C121" s="104" t="s">
        <v>103</v>
      </c>
      <c r="D121" s="40">
        <v>7</v>
      </c>
      <c r="E121" s="81">
        <v>6.4000000000000005E-4</v>
      </c>
      <c r="F121" s="81">
        <v>6.3400000000000001E-4</v>
      </c>
      <c r="G121" s="89">
        <f t="shared" si="2"/>
        <v>6.0000000000000374E-6</v>
      </c>
    </row>
    <row r="122" spans="1:7" ht="24.95" customHeight="1" x14ac:dyDescent="0.25">
      <c r="A122" s="46" t="s">
        <v>15</v>
      </c>
      <c r="B122" s="46" t="s">
        <v>15</v>
      </c>
      <c r="C122" s="104" t="s">
        <v>115</v>
      </c>
      <c r="D122" s="40">
        <v>7</v>
      </c>
      <c r="E122" s="81">
        <v>1.671E-3</v>
      </c>
      <c r="F122" s="81">
        <v>2.1020000000000001E-3</v>
      </c>
      <c r="G122" s="89">
        <f t="shared" si="2"/>
        <v>-4.3100000000000018E-4</v>
      </c>
    </row>
    <row r="123" spans="1:7" ht="24.95" customHeight="1" x14ac:dyDescent="0.25">
      <c r="A123" s="46" t="s">
        <v>62</v>
      </c>
      <c r="B123" s="46" t="s">
        <v>62</v>
      </c>
      <c r="C123" s="104" t="s">
        <v>122</v>
      </c>
      <c r="D123" s="40">
        <v>7</v>
      </c>
      <c r="E123" s="81">
        <v>5.9999999999999995E-4</v>
      </c>
      <c r="F123" s="81">
        <v>5.0000000000000001E-3</v>
      </c>
      <c r="G123" s="89">
        <f t="shared" si="2"/>
        <v>-4.4000000000000003E-3</v>
      </c>
    </row>
    <row r="124" spans="1:7" ht="24.95" customHeight="1" x14ac:dyDescent="0.25">
      <c r="A124" s="105" t="s">
        <v>59</v>
      </c>
      <c r="B124" s="105" t="s">
        <v>59</v>
      </c>
      <c r="C124" s="104" t="s">
        <v>123</v>
      </c>
      <c r="D124" s="40">
        <v>7</v>
      </c>
      <c r="E124" s="81">
        <v>1.6100000000000001E-3</v>
      </c>
      <c r="F124" s="81">
        <v>1.7600000000000001E-3</v>
      </c>
      <c r="G124" s="89">
        <f t="shared" si="2"/>
        <v>-1.4999999999999996E-4</v>
      </c>
    </row>
    <row r="125" spans="1:7" ht="24.95" customHeight="1" x14ac:dyDescent="0.25">
      <c r="A125" s="46" t="s">
        <v>27</v>
      </c>
      <c r="B125" s="46" t="s">
        <v>27</v>
      </c>
      <c r="C125" s="104" t="s">
        <v>124</v>
      </c>
      <c r="D125" s="40">
        <v>7</v>
      </c>
      <c r="E125" s="81">
        <v>2E-3</v>
      </c>
      <c r="F125" s="81">
        <v>2.92E-4</v>
      </c>
      <c r="G125" s="89">
        <f t="shared" si="2"/>
        <v>1.7080000000000001E-3</v>
      </c>
    </row>
    <row r="126" spans="1:7" ht="24.95" customHeight="1" x14ac:dyDescent="0.25">
      <c r="A126" s="46" t="s">
        <v>15</v>
      </c>
      <c r="B126" s="46" t="s">
        <v>15</v>
      </c>
      <c r="C126" s="104" t="s">
        <v>125</v>
      </c>
      <c r="D126" s="40">
        <v>6</v>
      </c>
      <c r="E126" s="81">
        <v>6.0000000000000001E-3</v>
      </c>
      <c r="F126" s="81">
        <v>4.1999999999999997E-3</v>
      </c>
      <c r="G126" s="89">
        <f t="shared" si="2"/>
        <v>1.8000000000000004E-3</v>
      </c>
    </row>
    <row r="127" spans="1:7" ht="24.95" customHeight="1" x14ac:dyDescent="0.25">
      <c r="A127" s="46" t="s">
        <v>117</v>
      </c>
      <c r="B127" s="46" t="s">
        <v>117</v>
      </c>
      <c r="C127" s="104" t="s">
        <v>118</v>
      </c>
      <c r="D127" s="40">
        <v>6</v>
      </c>
      <c r="E127" s="81">
        <v>1.4999999999999999E-2</v>
      </c>
      <c r="F127" s="81">
        <v>0</v>
      </c>
      <c r="G127" s="89">
        <f t="shared" si="2"/>
        <v>1.4999999999999999E-2</v>
      </c>
    </row>
    <row r="128" spans="1:7" ht="24.95" customHeight="1" x14ac:dyDescent="0.25">
      <c r="A128" s="46" t="s">
        <v>14</v>
      </c>
      <c r="B128" s="46" t="s">
        <v>14</v>
      </c>
      <c r="C128" s="104" t="s">
        <v>119</v>
      </c>
      <c r="D128" s="40">
        <v>7</v>
      </c>
      <c r="E128" s="81">
        <v>1.8710000000000001E-3</v>
      </c>
      <c r="F128" s="81">
        <v>2.2130000000000001E-3</v>
      </c>
      <c r="G128" s="89">
        <f t="shared" si="2"/>
        <v>-3.4200000000000007E-4</v>
      </c>
    </row>
    <row r="129" spans="1:7" ht="24.95" customHeight="1" x14ac:dyDescent="0.25">
      <c r="A129" s="84" t="s">
        <v>59</v>
      </c>
      <c r="B129" s="84" t="s">
        <v>59</v>
      </c>
      <c r="C129" s="104" t="s">
        <v>120</v>
      </c>
      <c r="D129" s="40">
        <v>5</v>
      </c>
      <c r="E129" s="81">
        <v>5.8400000000000001E-2</v>
      </c>
      <c r="F129" s="81">
        <f>0.020567+0.011319</f>
        <v>3.1885999999999998E-2</v>
      </c>
      <c r="G129" s="89">
        <f t="shared" si="2"/>
        <v>2.6514000000000003E-2</v>
      </c>
    </row>
    <row r="130" spans="1:7" ht="24.95" customHeight="1" x14ac:dyDescent="0.25">
      <c r="A130" s="46" t="s">
        <v>14</v>
      </c>
      <c r="B130" s="46" t="s">
        <v>14</v>
      </c>
      <c r="C130" s="104" t="s">
        <v>121</v>
      </c>
      <c r="D130" s="63">
        <v>7</v>
      </c>
      <c r="E130" s="81">
        <v>2.4399999999999999E-3</v>
      </c>
      <c r="F130" s="81">
        <v>0</v>
      </c>
      <c r="G130" s="89">
        <f t="shared" si="2"/>
        <v>2.4399999999999999E-3</v>
      </c>
    </row>
    <row r="131" spans="1:7" ht="24.95" customHeight="1" x14ac:dyDescent="0.25">
      <c r="A131" s="46" t="s">
        <v>14</v>
      </c>
      <c r="B131" s="46" t="s">
        <v>14</v>
      </c>
      <c r="C131" s="104" t="s">
        <v>128</v>
      </c>
      <c r="D131" s="63">
        <v>7</v>
      </c>
      <c r="E131" s="81">
        <v>5.0000000000000001E-4</v>
      </c>
      <c r="F131" s="81">
        <v>3.8499999999999998E-4</v>
      </c>
      <c r="G131" s="89">
        <f t="shared" si="2"/>
        <v>1.1500000000000003E-4</v>
      </c>
    </row>
    <row r="132" spans="1:7" ht="24.95" customHeight="1" x14ac:dyDescent="0.25">
      <c r="A132" s="46" t="s">
        <v>162</v>
      </c>
      <c r="B132" s="46" t="s">
        <v>162</v>
      </c>
      <c r="C132" s="107" t="s">
        <v>130</v>
      </c>
      <c r="D132" s="63">
        <v>7</v>
      </c>
      <c r="E132" s="81">
        <v>0</v>
      </c>
      <c r="F132" s="81">
        <v>3.57E-4</v>
      </c>
      <c r="G132" s="89">
        <f t="shared" si="2"/>
        <v>-3.57E-4</v>
      </c>
    </row>
    <row r="133" spans="1:7" ht="24.95" customHeight="1" x14ac:dyDescent="0.25">
      <c r="A133" s="46" t="s">
        <v>14</v>
      </c>
      <c r="B133" s="46" t="s">
        <v>14</v>
      </c>
      <c r="C133" s="104" t="s">
        <v>131</v>
      </c>
      <c r="D133" s="63">
        <v>6</v>
      </c>
      <c r="E133" s="81">
        <v>1.12E-2</v>
      </c>
      <c r="F133" s="81">
        <v>0</v>
      </c>
      <c r="G133" s="89">
        <f t="shared" si="2"/>
        <v>1.12E-2</v>
      </c>
    </row>
    <row r="134" spans="1:7" ht="24.95" customHeight="1" x14ac:dyDescent="0.25">
      <c r="A134" s="46" t="s">
        <v>15</v>
      </c>
      <c r="B134" s="46" t="s">
        <v>15</v>
      </c>
      <c r="C134" s="108" t="s">
        <v>133</v>
      </c>
      <c r="D134" s="63">
        <v>6</v>
      </c>
      <c r="E134" s="81">
        <v>2E-3</v>
      </c>
      <c r="F134" s="81">
        <v>1.0499999999999999E-3</v>
      </c>
      <c r="G134" s="89">
        <f t="shared" si="2"/>
        <v>9.5000000000000011E-4</v>
      </c>
    </row>
    <row r="135" spans="1:7" ht="24.95" customHeight="1" x14ac:dyDescent="0.25">
      <c r="A135" s="84" t="s">
        <v>59</v>
      </c>
      <c r="B135" s="84" t="s">
        <v>59</v>
      </c>
      <c r="C135" s="104" t="s">
        <v>140</v>
      </c>
      <c r="D135" s="63">
        <v>6</v>
      </c>
      <c r="E135" s="81">
        <v>2E-3</v>
      </c>
      <c r="F135" s="81">
        <v>0</v>
      </c>
      <c r="G135" s="89">
        <f t="shared" si="2"/>
        <v>2E-3</v>
      </c>
    </row>
    <row r="136" spans="1:7" ht="24.95" customHeight="1" x14ac:dyDescent="0.25">
      <c r="A136" s="46" t="s">
        <v>14</v>
      </c>
      <c r="B136" s="46" t="s">
        <v>14</v>
      </c>
      <c r="C136" s="104" t="s">
        <v>141</v>
      </c>
      <c r="D136" s="63">
        <v>6</v>
      </c>
      <c r="E136" s="81">
        <v>0.01</v>
      </c>
      <c r="F136" s="81">
        <v>1.621E-3</v>
      </c>
      <c r="G136" s="89">
        <f t="shared" si="2"/>
        <v>8.379000000000001E-3</v>
      </c>
    </row>
    <row r="137" spans="1:7" ht="24.95" customHeight="1" x14ac:dyDescent="0.25">
      <c r="A137" s="46" t="s">
        <v>27</v>
      </c>
      <c r="B137" s="46" t="s">
        <v>27</v>
      </c>
      <c r="C137" s="109" t="s">
        <v>142</v>
      </c>
      <c r="D137" s="63">
        <v>4</v>
      </c>
      <c r="E137" s="81">
        <v>0.7</v>
      </c>
      <c r="F137" s="81">
        <v>0.35043999999999997</v>
      </c>
      <c r="G137" s="89">
        <f t="shared" si="2"/>
        <v>0.34955999999999998</v>
      </c>
    </row>
    <row r="138" spans="1:7" ht="24.95" customHeight="1" x14ac:dyDescent="0.25">
      <c r="A138" s="110" t="s">
        <v>27</v>
      </c>
      <c r="B138" s="110" t="s">
        <v>27</v>
      </c>
      <c r="C138" s="104" t="s">
        <v>145</v>
      </c>
      <c r="D138" s="63">
        <v>6</v>
      </c>
      <c r="E138" s="81">
        <v>2E-3</v>
      </c>
      <c r="F138" s="81">
        <v>0</v>
      </c>
      <c r="G138" s="89">
        <f t="shared" si="2"/>
        <v>2E-3</v>
      </c>
    </row>
    <row r="139" spans="1:7" ht="24.95" customHeight="1" x14ac:dyDescent="0.25">
      <c r="A139" s="46" t="s">
        <v>15</v>
      </c>
      <c r="B139" s="46" t="s">
        <v>15</v>
      </c>
      <c r="C139" s="104" t="s">
        <v>147</v>
      </c>
      <c r="D139" s="63">
        <v>7</v>
      </c>
      <c r="E139" s="81">
        <v>1.4E-3</v>
      </c>
      <c r="F139" s="81">
        <v>1.4649999999999999E-3</v>
      </c>
      <c r="G139" s="89">
        <f t="shared" si="2"/>
        <v>-6.4999999999999954E-5</v>
      </c>
    </row>
    <row r="140" spans="1:7" ht="24.95" customHeight="1" x14ac:dyDescent="0.25">
      <c r="A140" s="46" t="s">
        <v>15</v>
      </c>
      <c r="B140" s="46" t="s">
        <v>15</v>
      </c>
      <c r="C140" s="108" t="s">
        <v>148</v>
      </c>
      <c r="D140" s="63">
        <v>6</v>
      </c>
      <c r="E140" s="81">
        <v>6.0000000000000001E-3</v>
      </c>
      <c r="F140" s="81">
        <v>1.908E-3</v>
      </c>
      <c r="G140" s="89">
        <f t="shared" si="2"/>
        <v>4.0920000000000002E-3</v>
      </c>
    </row>
    <row r="141" spans="1:7" ht="24.95" customHeight="1" x14ac:dyDescent="0.25">
      <c r="A141" s="46" t="s">
        <v>27</v>
      </c>
      <c r="B141" s="46" t="s">
        <v>27</v>
      </c>
      <c r="C141" s="104" t="s">
        <v>95</v>
      </c>
      <c r="D141" s="63" t="s">
        <v>113</v>
      </c>
      <c r="E141" s="81">
        <v>2.2800000000000001E-2</v>
      </c>
      <c r="F141" s="81">
        <v>1.881E-2</v>
      </c>
      <c r="G141" s="89">
        <f t="shared" si="2"/>
        <v>3.9900000000000005E-3</v>
      </c>
    </row>
    <row r="142" spans="1:7" ht="24.95" customHeight="1" x14ac:dyDescent="0.2">
      <c r="A142" s="46" t="s">
        <v>14</v>
      </c>
      <c r="B142" s="46" t="s">
        <v>14</v>
      </c>
      <c r="C142" s="111" t="s">
        <v>156</v>
      </c>
      <c r="D142" s="63">
        <v>6</v>
      </c>
      <c r="E142" s="81">
        <v>8.0000000000000002E-3</v>
      </c>
      <c r="F142" s="81">
        <v>1.2500000000000001E-2</v>
      </c>
      <c r="G142" s="89">
        <f t="shared" si="2"/>
        <v>-4.5000000000000005E-3</v>
      </c>
    </row>
    <row r="143" spans="1:7" ht="24.95" customHeight="1" x14ac:dyDescent="0.2">
      <c r="A143" s="46" t="s">
        <v>14</v>
      </c>
      <c r="B143" s="46" t="s">
        <v>14</v>
      </c>
      <c r="C143" s="111" t="s">
        <v>150</v>
      </c>
      <c r="D143" s="63">
        <v>6</v>
      </c>
      <c r="E143" s="81">
        <v>3.0000000000000001E-3</v>
      </c>
      <c r="F143" s="81">
        <v>0</v>
      </c>
      <c r="G143" s="89">
        <f t="shared" si="2"/>
        <v>3.0000000000000001E-3</v>
      </c>
    </row>
    <row r="144" spans="1:7" ht="24.95" customHeight="1" x14ac:dyDescent="0.2">
      <c r="A144" s="46" t="s">
        <v>14</v>
      </c>
      <c r="B144" s="46" t="s">
        <v>14</v>
      </c>
      <c r="C144" s="111" t="s">
        <v>180</v>
      </c>
      <c r="D144" s="63">
        <v>6</v>
      </c>
      <c r="E144" s="81">
        <v>9.1E-4</v>
      </c>
      <c r="F144" s="81">
        <v>0</v>
      </c>
      <c r="G144" s="89">
        <f t="shared" si="2"/>
        <v>9.1E-4</v>
      </c>
    </row>
    <row r="145" spans="1:7" ht="24.95" customHeight="1" x14ac:dyDescent="0.2">
      <c r="A145" s="46" t="s">
        <v>100</v>
      </c>
      <c r="B145" s="46" t="s">
        <v>100</v>
      </c>
      <c r="C145" s="111" t="s">
        <v>151</v>
      </c>
      <c r="D145" s="63">
        <v>5</v>
      </c>
      <c r="E145" s="81">
        <v>7.4999999999999997E-2</v>
      </c>
      <c r="F145" s="81">
        <v>6.0317999999999997E-2</v>
      </c>
      <c r="G145" s="89">
        <f t="shared" si="2"/>
        <v>1.4682000000000001E-2</v>
      </c>
    </row>
    <row r="146" spans="1:7" ht="24.95" customHeight="1" x14ac:dyDescent="0.2">
      <c r="A146" s="46" t="s">
        <v>162</v>
      </c>
      <c r="B146" s="46" t="s">
        <v>162</v>
      </c>
      <c r="C146" s="111" t="s">
        <v>149</v>
      </c>
      <c r="D146" s="63">
        <v>6</v>
      </c>
      <c r="E146" s="81">
        <v>1.2200000000000001E-2</v>
      </c>
      <c r="F146" s="81">
        <v>8.2240000000000004E-3</v>
      </c>
      <c r="G146" s="89">
        <f t="shared" si="2"/>
        <v>3.9760000000000004E-3</v>
      </c>
    </row>
    <row r="147" spans="1:7" ht="24.95" customHeight="1" x14ac:dyDescent="0.2">
      <c r="A147" s="46" t="s">
        <v>15</v>
      </c>
      <c r="B147" s="46" t="s">
        <v>15</v>
      </c>
      <c r="C147" s="111" t="s">
        <v>157</v>
      </c>
      <c r="D147" s="63">
        <v>6</v>
      </c>
      <c r="E147" s="81">
        <v>3.5400000000000002E-3</v>
      </c>
      <c r="F147" s="81">
        <v>1.155E-3</v>
      </c>
      <c r="G147" s="89">
        <f t="shared" si="2"/>
        <v>2.385E-3</v>
      </c>
    </row>
    <row r="148" spans="1:7" ht="24.95" customHeight="1" x14ac:dyDescent="0.2">
      <c r="A148" s="46" t="s">
        <v>15</v>
      </c>
      <c r="B148" s="46" t="s">
        <v>15</v>
      </c>
      <c r="C148" s="111" t="s">
        <v>158</v>
      </c>
      <c r="D148" s="63">
        <v>5</v>
      </c>
      <c r="E148" s="81">
        <v>2.8063000000000001E-2</v>
      </c>
      <c r="F148" s="81">
        <v>2.8063000000000001E-2</v>
      </c>
      <c r="G148" s="89">
        <f t="shared" si="2"/>
        <v>0</v>
      </c>
    </row>
    <row r="149" spans="1:7" ht="24.95" customHeight="1" x14ac:dyDescent="0.2">
      <c r="A149" s="46" t="s">
        <v>160</v>
      </c>
      <c r="B149" s="46" t="s">
        <v>160</v>
      </c>
      <c r="C149" s="111" t="s">
        <v>159</v>
      </c>
      <c r="D149" s="63">
        <v>6</v>
      </c>
      <c r="E149" s="81">
        <v>1.3500000000000001E-3</v>
      </c>
      <c r="F149" s="81">
        <v>1.9864E-2</v>
      </c>
      <c r="G149" s="89">
        <f t="shared" si="2"/>
        <v>-1.8513999999999999E-2</v>
      </c>
    </row>
    <row r="150" spans="1:7" ht="24.95" customHeight="1" x14ac:dyDescent="0.2">
      <c r="A150" s="46" t="s">
        <v>162</v>
      </c>
      <c r="B150" s="46" t="s">
        <v>162</v>
      </c>
      <c r="C150" s="111" t="s">
        <v>191</v>
      </c>
      <c r="D150" s="63">
        <v>6</v>
      </c>
      <c r="E150" s="81">
        <v>6.78E-4</v>
      </c>
      <c r="F150" s="81">
        <v>6.78E-4</v>
      </c>
      <c r="G150" s="89">
        <f t="shared" si="2"/>
        <v>0</v>
      </c>
    </row>
    <row r="151" spans="1:7" ht="24.95" customHeight="1" x14ac:dyDescent="0.2">
      <c r="A151" s="46" t="s">
        <v>15</v>
      </c>
      <c r="B151" s="46" t="s">
        <v>15</v>
      </c>
      <c r="C151" s="111" t="s">
        <v>168</v>
      </c>
      <c r="D151" s="63">
        <v>5</v>
      </c>
      <c r="E151" s="81">
        <v>1.25E-3</v>
      </c>
      <c r="F151" s="81">
        <v>1.25E-3</v>
      </c>
      <c r="G151" s="89">
        <f t="shared" si="2"/>
        <v>0</v>
      </c>
    </row>
    <row r="152" spans="1:7" ht="24.95" customHeight="1" x14ac:dyDescent="0.2">
      <c r="A152" s="46" t="s">
        <v>175</v>
      </c>
      <c r="B152" s="46" t="s">
        <v>15</v>
      </c>
      <c r="C152" s="111" t="s">
        <v>161</v>
      </c>
      <c r="D152" s="63">
        <v>4</v>
      </c>
      <c r="E152" s="81">
        <v>0.34499999999999997</v>
      </c>
      <c r="F152" s="81">
        <v>1.495E-3</v>
      </c>
      <c r="G152" s="89">
        <f t="shared" si="2"/>
        <v>0.34350499999999995</v>
      </c>
    </row>
    <row r="153" spans="1:7" ht="24.95" customHeight="1" x14ac:dyDescent="0.2">
      <c r="A153" s="46" t="s">
        <v>100</v>
      </c>
      <c r="B153" s="46" t="s">
        <v>100</v>
      </c>
      <c r="C153" s="111" t="s">
        <v>174</v>
      </c>
      <c r="D153" s="63">
        <v>5</v>
      </c>
      <c r="E153" s="81">
        <f>0.075198+0.024855</f>
        <v>0.100053</v>
      </c>
      <c r="F153" s="81">
        <f>0.075198+0.024855</f>
        <v>0.100053</v>
      </c>
      <c r="G153" s="89">
        <f t="shared" si="2"/>
        <v>0</v>
      </c>
    </row>
    <row r="154" spans="1:7" ht="24.95" customHeight="1" x14ac:dyDescent="0.2">
      <c r="A154" s="46" t="s">
        <v>162</v>
      </c>
      <c r="B154" s="46" t="s">
        <v>162</v>
      </c>
      <c r="C154" s="111" t="s">
        <v>187</v>
      </c>
      <c r="D154" s="63">
        <v>7</v>
      </c>
      <c r="E154" s="81">
        <v>4.7780000000000001E-3</v>
      </c>
      <c r="F154" s="81">
        <v>4.7780000000000001E-3</v>
      </c>
      <c r="G154" s="89">
        <f t="shared" si="2"/>
        <v>0</v>
      </c>
    </row>
    <row r="155" spans="1:7" ht="24.95" customHeight="1" x14ac:dyDescent="0.2">
      <c r="A155" s="84" t="s">
        <v>59</v>
      </c>
      <c r="B155" s="84" t="s">
        <v>59</v>
      </c>
      <c r="C155" s="111" t="s">
        <v>203</v>
      </c>
      <c r="D155" s="63">
        <v>6</v>
      </c>
      <c r="E155" s="81">
        <v>2.3500000000000001E-3</v>
      </c>
      <c r="F155" s="81">
        <v>2.3500000000000001E-3</v>
      </c>
      <c r="G155" s="89">
        <f t="shared" si="2"/>
        <v>0</v>
      </c>
    </row>
    <row r="156" spans="1:7" ht="24.95" customHeight="1" x14ac:dyDescent="0.2">
      <c r="A156" s="46" t="s">
        <v>162</v>
      </c>
      <c r="B156" s="46" t="s">
        <v>162</v>
      </c>
      <c r="C156" s="111" t="s">
        <v>176</v>
      </c>
      <c r="D156" s="63">
        <v>7</v>
      </c>
      <c r="E156" s="81">
        <v>6.2E-4</v>
      </c>
      <c r="F156" s="81">
        <v>2.6999999999999999E-5</v>
      </c>
      <c r="G156" s="89">
        <f t="shared" si="2"/>
        <v>5.9299999999999999E-4</v>
      </c>
    </row>
    <row r="157" spans="1:7" ht="24.95" customHeight="1" x14ac:dyDescent="0.25">
      <c r="A157" s="46"/>
      <c r="B157" s="46"/>
      <c r="C157" s="104" t="s">
        <v>114</v>
      </c>
      <c r="D157" s="63">
        <v>8</v>
      </c>
      <c r="E157" s="81">
        <v>2.4980000000000002</v>
      </c>
      <c r="F157" s="81">
        <v>2.7824110000000002</v>
      </c>
      <c r="G157" s="89">
        <f t="shared" si="2"/>
        <v>-0.28441099999999997</v>
      </c>
    </row>
    <row r="158" spans="1:7" x14ac:dyDescent="0.25">
      <c r="E158" s="37">
        <f>SUM(E15:E157)</f>
        <v>8.2740259999999957</v>
      </c>
      <c r="F158" s="37">
        <f t="shared" ref="F158:G158" si="3">SUM(F15:F157)</f>
        <v>7.359499099999999</v>
      </c>
      <c r="G158" s="37">
        <f t="shared" si="3"/>
        <v>0.91452690000000003</v>
      </c>
    </row>
    <row r="159" spans="1:7" x14ac:dyDescent="0.25">
      <c r="E159" s="37"/>
      <c r="F159" s="37"/>
    </row>
  </sheetData>
  <mergeCells count="4">
    <mergeCell ref="A7:G7"/>
    <mergeCell ref="A8:G8"/>
    <mergeCell ref="A9:G9"/>
    <mergeCell ref="B11:F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E011F-842C-400A-B19F-1D0305D7334B}">
  <dimension ref="A1:I161"/>
  <sheetViews>
    <sheetView workbookViewId="0">
      <selection activeCell="A26" sqref="A26"/>
    </sheetView>
  </sheetViews>
  <sheetFormatPr defaultRowHeight="11.25" x14ac:dyDescent="0.25"/>
  <cols>
    <col min="1" max="1" width="20.7109375" style="1" customWidth="1"/>
    <col min="2" max="2" width="21" style="1" customWidth="1"/>
    <col min="3" max="3" width="31.85546875" style="1" customWidth="1"/>
    <col min="4" max="4" width="9.7109375" style="1" customWidth="1"/>
    <col min="5" max="5" width="12" style="1" customWidth="1"/>
    <col min="6" max="6" width="13.7109375" style="1" customWidth="1"/>
    <col min="7" max="7" width="13.28515625" style="1" customWidth="1"/>
    <col min="8" max="8" width="6.42578125" style="1" customWidth="1"/>
    <col min="9" max="253" width="9.140625" style="1"/>
    <col min="254" max="254" width="4.140625" style="1" customWidth="1"/>
    <col min="255" max="255" width="25" style="1" customWidth="1"/>
    <col min="256" max="256" width="17.5703125" style="1" customWidth="1"/>
    <col min="257" max="257" width="17.7109375" style="1" customWidth="1"/>
    <col min="258" max="258" width="17" style="1" customWidth="1"/>
    <col min="259" max="259" width="16.42578125" style="1" customWidth="1"/>
    <col min="260" max="260" width="23" style="1" customWidth="1"/>
    <col min="261" max="261" width="13.42578125" style="1" customWidth="1"/>
    <col min="262" max="262" width="13.7109375" style="1" customWidth="1"/>
    <col min="263" max="263" width="23" style="1" customWidth="1"/>
    <col min="264" max="509" width="9.140625" style="1"/>
    <col min="510" max="510" width="4.140625" style="1" customWidth="1"/>
    <col min="511" max="511" width="25" style="1" customWidth="1"/>
    <col min="512" max="512" width="17.5703125" style="1" customWidth="1"/>
    <col min="513" max="513" width="17.7109375" style="1" customWidth="1"/>
    <col min="514" max="514" width="17" style="1" customWidth="1"/>
    <col min="515" max="515" width="16.42578125" style="1" customWidth="1"/>
    <col min="516" max="516" width="23" style="1" customWidth="1"/>
    <col min="517" max="517" width="13.42578125" style="1" customWidth="1"/>
    <col min="518" max="518" width="13.7109375" style="1" customWidth="1"/>
    <col min="519" max="519" width="23" style="1" customWidth="1"/>
    <col min="520" max="765" width="9.140625" style="1"/>
    <col min="766" max="766" width="4.140625" style="1" customWidth="1"/>
    <col min="767" max="767" width="25" style="1" customWidth="1"/>
    <col min="768" max="768" width="17.5703125" style="1" customWidth="1"/>
    <col min="769" max="769" width="17.7109375" style="1" customWidth="1"/>
    <col min="770" max="770" width="17" style="1" customWidth="1"/>
    <col min="771" max="771" width="16.42578125" style="1" customWidth="1"/>
    <col min="772" max="772" width="23" style="1" customWidth="1"/>
    <col min="773" max="773" width="13.42578125" style="1" customWidth="1"/>
    <col min="774" max="774" width="13.7109375" style="1" customWidth="1"/>
    <col min="775" max="775" width="23" style="1" customWidth="1"/>
    <col min="776" max="1021" width="9.140625" style="1"/>
    <col min="1022" max="1022" width="4.140625" style="1" customWidth="1"/>
    <col min="1023" max="1023" width="25" style="1" customWidth="1"/>
    <col min="1024" max="1024" width="17.5703125" style="1" customWidth="1"/>
    <col min="1025" max="1025" width="17.7109375" style="1" customWidth="1"/>
    <col min="1026" max="1026" width="17" style="1" customWidth="1"/>
    <col min="1027" max="1027" width="16.42578125" style="1" customWidth="1"/>
    <col min="1028" max="1028" width="23" style="1" customWidth="1"/>
    <col min="1029" max="1029" width="13.42578125" style="1" customWidth="1"/>
    <col min="1030" max="1030" width="13.7109375" style="1" customWidth="1"/>
    <col min="1031" max="1031" width="23" style="1" customWidth="1"/>
    <col min="1032" max="1277" width="9.140625" style="1"/>
    <col min="1278" max="1278" width="4.140625" style="1" customWidth="1"/>
    <col min="1279" max="1279" width="25" style="1" customWidth="1"/>
    <col min="1280" max="1280" width="17.5703125" style="1" customWidth="1"/>
    <col min="1281" max="1281" width="17.7109375" style="1" customWidth="1"/>
    <col min="1282" max="1282" width="17" style="1" customWidth="1"/>
    <col min="1283" max="1283" width="16.42578125" style="1" customWidth="1"/>
    <col min="1284" max="1284" width="23" style="1" customWidth="1"/>
    <col min="1285" max="1285" width="13.42578125" style="1" customWidth="1"/>
    <col min="1286" max="1286" width="13.7109375" style="1" customWidth="1"/>
    <col min="1287" max="1287" width="23" style="1" customWidth="1"/>
    <col min="1288" max="1533" width="9.140625" style="1"/>
    <col min="1534" max="1534" width="4.140625" style="1" customWidth="1"/>
    <col min="1535" max="1535" width="25" style="1" customWidth="1"/>
    <col min="1536" max="1536" width="17.5703125" style="1" customWidth="1"/>
    <col min="1537" max="1537" width="17.7109375" style="1" customWidth="1"/>
    <col min="1538" max="1538" width="17" style="1" customWidth="1"/>
    <col min="1539" max="1539" width="16.42578125" style="1" customWidth="1"/>
    <col min="1540" max="1540" width="23" style="1" customWidth="1"/>
    <col min="1541" max="1541" width="13.42578125" style="1" customWidth="1"/>
    <col min="1542" max="1542" width="13.7109375" style="1" customWidth="1"/>
    <col min="1543" max="1543" width="23" style="1" customWidth="1"/>
    <col min="1544" max="1789" width="9.140625" style="1"/>
    <col min="1790" max="1790" width="4.140625" style="1" customWidth="1"/>
    <col min="1791" max="1791" width="25" style="1" customWidth="1"/>
    <col min="1792" max="1792" width="17.5703125" style="1" customWidth="1"/>
    <col min="1793" max="1793" width="17.7109375" style="1" customWidth="1"/>
    <col min="1794" max="1794" width="17" style="1" customWidth="1"/>
    <col min="1795" max="1795" width="16.42578125" style="1" customWidth="1"/>
    <col min="1796" max="1796" width="23" style="1" customWidth="1"/>
    <col min="1797" max="1797" width="13.42578125" style="1" customWidth="1"/>
    <col min="1798" max="1798" width="13.7109375" style="1" customWidth="1"/>
    <col min="1799" max="1799" width="23" style="1" customWidth="1"/>
    <col min="1800" max="2045" width="9.140625" style="1"/>
    <col min="2046" max="2046" width="4.140625" style="1" customWidth="1"/>
    <col min="2047" max="2047" width="25" style="1" customWidth="1"/>
    <col min="2048" max="2048" width="17.5703125" style="1" customWidth="1"/>
    <col min="2049" max="2049" width="17.7109375" style="1" customWidth="1"/>
    <col min="2050" max="2050" width="17" style="1" customWidth="1"/>
    <col min="2051" max="2051" width="16.42578125" style="1" customWidth="1"/>
    <col min="2052" max="2052" width="23" style="1" customWidth="1"/>
    <col min="2053" max="2053" width="13.42578125" style="1" customWidth="1"/>
    <col min="2054" max="2054" width="13.7109375" style="1" customWidth="1"/>
    <col min="2055" max="2055" width="23" style="1" customWidth="1"/>
    <col min="2056" max="2301" width="9.140625" style="1"/>
    <col min="2302" max="2302" width="4.140625" style="1" customWidth="1"/>
    <col min="2303" max="2303" width="25" style="1" customWidth="1"/>
    <col min="2304" max="2304" width="17.5703125" style="1" customWidth="1"/>
    <col min="2305" max="2305" width="17.7109375" style="1" customWidth="1"/>
    <col min="2306" max="2306" width="17" style="1" customWidth="1"/>
    <col min="2307" max="2307" width="16.42578125" style="1" customWidth="1"/>
    <col min="2308" max="2308" width="23" style="1" customWidth="1"/>
    <col min="2309" max="2309" width="13.42578125" style="1" customWidth="1"/>
    <col min="2310" max="2310" width="13.7109375" style="1" customWidth="1"/>
    <col min="2311" max="2311" width="23" style="1" customWidth="1"/>
    <col min="2312" max="2557" width="9.140625" style="1"/>
    <col min="2558" max="2558" width="4.140625" style="1" customWidth="1"/>
    <col min="2559" max="2559" width="25" style="1" customWidth="1"/>
    <col min="2560" max="2560" width="17.5703125" style="1" customWidth="1"/>
    <col min="2561" max="2561" width="17.7109375" style="1" customWidth="1"/>
    <col min="2562" max="2562" width="17" style="1" customWidth="1"/>
    <col min="2563" max="2563" width="16.42578125" style="1" customWidth="1"/>
    <col min="2564" max="2564" width="23" style="1" customWidth="1"/>
    <col min="2565" max="2565" width="13.42578125" style="1" customWidth="1"/>
    <col min="2566" max="2566" width="13.7109375" style="1" customWidth="1"/>
    <col min="2567" max="2567" width="23" style="1" customWidth="1"/>
    <col min="2568" max="2813" width="9.140625" style="1"/>
    <col min="2814" max="2814" width="4.140625" style="1" customWidth="1"/>
    <col min="2815" max="2815" width="25" style="1" customWidth="1"/>
    <col min="2816" max="2816" width="17.5703125" style="1" customWidth="1"/>
    <col min="2817" max="2817" width="17.7109375" style="1" customWidth="1"/>
    <col min="2818" max="2818" width="17" style="1" customWidth="1"/>
    <col min="2819" max="2819" width="16.42578125" style="1" customWidth="1"/>
    <col min="2820" max="2820" width="23" style="1" customWidth="1"/>
    <col min="2821" max="2821" width="13.42578125" style="1" customWidth="1"/>
    <col min="2822" max="2822" width="13.7109375" style="1" customWidth="1"/>
    <col min="2823" max="2823" width="23" style="1" customWidth="1"/>
    <col min="2824" max="3069" width="9.140625" style="1"/>
    <col min="3070" max="3070" width="4.140625" style="1" customWidth="1"/>
    <col min="3071" max="3071" width="25" style="1" customWidth="1"/>
    <col min="3072" max="3072" width="17.5703125" style="1" customWidth="1"/>
    <col min="3073" max="3073" width="17.7109375" style="1" customWidth="1"/>
    <col min="3074" max="3074" width="17" style="1" customWidth="1"/>
    <col min="3075" max="3075" width="16.42578125" style="1" customWidth="1"/>
    <col min="3076" max="3076" width="23" style="1" customWidth="1"/>
    <col min="3077" max="3077" width="13.42578125" style="1" customWidth="1"/>
    <col min="3078" max="3078" width="13.7109375" style="1" customWidth="1"/>
    <col min="3079" max="3079" width="23" style="1" customWidth="1"/>
    <col min="3080" max="3325" width="9.140625" style="1"/>
    <col min="3326" max="3326" width="4.140625" style="1" customWidth="1"/>
    <col min="3327" max="3327" width="25" style="1" customWidth="1"/>
    <col min="3328" max="3328" width="17.5703125" style="1" customWidth="1"/>
    <col min="3329" max="3329" width="17.7109375" style="1" customWidth="1"/>
    <col min="3330" max="3330" width="17" style="1" customWidth="1"/>
    <col min="3331" max="3331" width="16.42578125" style="1" customWidth="1"/>
    <col min="3332" max="3332" width="23" style="1" customWidth="1"/>
    <col min="3333" max="3333" width="13.42578125" style="1" customWidth="1"/>
    <col min="3334" max="3334" width="13.7109375" style="1" customWidth="1"/>
    <col min="3335" max="3335" width="23" style="1" customWidth="1"/>
    <col min="3336" max="3581" width="9.140625" style="1"/>
    <col min="3582" max="3582" width="4.140625" style="1" customWidth="1"/>
    <col min="3583" max="3583" width="25" style="1" customWidth="1"/>
    <col min="3584" max="3584" width="17.5703125" style="1" customWidth="1"/>
    <col min="3585" max="3585" width="17.7109375" style="1" customWidth="1"/>
    <col min="3586" max="3586" width="17" style="1" customWidth="1"/>
    <col min="3587" max="3587" width="16.42578125" style="1" customWidth="1"/>
    <col min="3588" max="3588" width="23" style="1" customWidth="1"/>
    <col min="3589" max="3589" width="13.42578125" style="1" customWidth="1"/>
    <col min="3590" max="3590" width="13.7109375" style="1" customWidth="1"/>
    <col min="3591" max="3591" width="23" style="1" customWidth="1"/>
    <col min="3592" max="3837" width="9.140625" style="1"/>
    <col min="3838" max="3838" width="4.140625" style="1" customWidth="1"/>
    <col min="3839" max="3839" width="25" style="1" customWidth="1"/>
    <col min="3840" max="3840" width="17.5703125" style="1" customWidth="1"/>
    <col min="3841" max="3841" width="17.7109375" style="1" customWidth="1"/>
    <col min="3842" max="3842" width="17" style="1" customWidth="1"/>
    <col min="3843" max="3843" width="16.42578125" style="1" customWidth="1"/>
    <col min="3844" max="3844" width="23" style="1" customWidth="1"/>
    <col min="3845" max="3845" width="13.42578125" style="1" customWidth="1"/>
    <col min="3846" max="3846" width="13.7109375" style="1" customWidth="1"/>
    <col min="3847" max="3847" width="23" style="1" customWidth="1"/>
    <col min="3848" max="4093" width="9.140625" style="1"/>
    <col min="4094" max="4094" width="4.140625" style="1" customWidth="1"/>
    <col min="4095" max="4095" width="25" style="1" customWidth="1"/>
    <col min="4096" max="4096" width="17.5703125" style="1" customWidth="1"/>
    <col min="4097" max="4097" width="17.7109375" style="1" customWidth="1"/>
    <col min="4098" max="4098" width="17" style="1" customWidth="1"/>
    <col min="4099" max="4099" width="16.42578125" style="1" customWidth="1"/>
    <col min="4100" max="4100" width="23" style="1" customWidth="1"/>
    <col min="4101" max="4101" width="13.42578125" style="1" customWidth="1"/>
    <col min="4102" max="4102" width="13.7109375" style="1" customWidth="1"/>
    <col min="4103" max="4103" width="23" style="1" customWidth="1"/>
    <col min="4104" max="4349" width="9.140625" style="1"/>
    <col min="4350" max="4350" width="4.140625" style="1" customWidth="1"/>
    <col min="4351" max="4351" width="25" style="1" customWidth="1"/>
    <col min="4352" max="4352" width="17.5703125" style="1" customWidth="1"/>
    <col min="4353" max="4353" width="17.7109375" style="1" customWidth="1"/>
    <col min="4354" max="4354" width="17" style="1" customWidth="1"/>
    <col min="4355" max="4355" width="16.42578125" style="1" customWidth="1"/>
    <col min="4356" max="4356" width="23" style="1" customWidth="1"/>
    <col min="4357" max="4357" width="13.42578125" style="1" customWidth="1"/>
    <col min="4358" max="4358" width="13.7109375" style="1" customWidth="1"/>
    <col min="4359" max="4359" width="23" style="1" customWidth="1"/>
    <col min="4360" max="4605" width="9.140625" style="1"/>
    <col min="4606" max="4606" width="4.140625" style="1" customWidth="1"/>
    <col min="4607" max="4607" width="25" style="1" customWidth="1"/>
    <col min="4608" max="4608" width="17.5703125" style="1" customWidth="1"/>
    <col min="4609" max="4609" width="17.7109375" style="1" customWidth="1"/>
    <col min="4610" max="4610" width="17" style="1" customWidth="1"/>
    <col min="4611" max="4611" width="16.42578125" style="1" customWidth="1"/>
    <col min="4612" max="4612" width="23" style="1" customWidth="1"/>
    <col min="4613" max="4613" width="13.42578125" style="1" customWidth="1"/>
    <col min="4614" max="4614" width="13.7109375" style="1" customWidth="1"/>
    <col min="4615" max="4615" width="23" style="1" customWidth="1"/>
    <col min="4616" max="4861" width="9.140625" style="1"/>
    <col min="4862" max="4862" width="4.140625" style="1" customWidth="1"/>
    <col min="4863" max="4863" width="25" style="1" customWidth="1"/>
    <col min="4864" max="4864" width="17.5703125" style="1" customWidth="1"/>
    <col min="4865" max="4865" width="17.7109375" style="1" customWidth="1"/>
    <col min="4866" max="4866" width="17" style="1" customWidth="1"/>
    <col min="4867" max="4867" width="16.42578125" style="1" customWidth="1"/>
    <col min="4868" max="4868" width="23" style="1" customWidth="1"/>
    <col min="4869" max="4869" width="13.42578125" style="1" customWidth="1"/>
    <col min="4870" max="4870" width="13.7109375" style="1" customWidth="1"/>
    <col min="4871" max="4871" width="23" style="1" customWidth="1"/>
    <col min="4872" max="5117" width="9.140625" style="1"/>
    <col min="5118" max="5118" width="4.140625" style="1" customWidth="1"/>
    <col min="5119" max="5119" width="25" style="1" customWidth="1"/>
    <col min="5120" max="5120" width="17.5703125" style="1" customWidth="1"/>
    <col min="5121" max="5121" width="17.7109375" style="1" customWidth="1"/>
    <col min="5122" max="5122" width="17" style="1" customWidth="1"/>
    <col min="5123" max="5123" width="16.42578125" style="1" customWidth="1"/>
    <col min="5124" max="5124" width="23" style="1" customWidth="1"/>
    <col min="5125" max="5125" width="13.42578125" style="1" customWidth="1"/>
    <col min="5126" max="5126" width="13.7109375" style="1" customWidth="1"/>
    <col min="5127" max="5127" width="23" style="1" customWidth="1"/>
    <col min="5128" max="5373" width="9.140625" style="1"/>
    <col min="5374" max="5374" width="4.140625" style="1" customWidth="1"/>
    <col min="5375" max="5375" width="25" style="1" customWidth="1"/>
    <col min="5376" max="5376" width="17.5703125" style="1" customWidth="1"/>
    <col min="5377" max="5377" width="17.7109375" style="1" customWidth="1"/>
    <col min="5378" max="5378" width="17" style="1" customWidth="1"/>
    <col min="5379" max="5379" width="16.42578125" style="1" customWidth="1"/>
    <col min="5380" max="5380" width="23" style="1" customWidth="1"/>
    <col min="5381" max="5381" width="13.42578125" style="1" customWidth="1"/>
    <col min="5382" max="5382" width="13.7109375" style="1" customWidth="1"/>
    <col min="5383" max="5383" width="23" style="1" customWidth="1"/>
    <col min="5384" max="5629" width="9.140625" style="1"/>
    <col min="5630" max="5630" width="4.140625" style="1" customWidth="1"/>
    <col min="5631" max="5631" width="25" style="1" customWidth="1"/>
    <col min="5632" max="5632" width="17.5703125" style="1" customWidth="1"/>
    <col min="5633" max="5633" width="17.7109375" style="1" customWidth="1"/>
    <col min="5634" max="5634" width="17" style="1" customWidth="1"/>
    <col min="5635" max="5635" width="16.42578125" style="1" customWidth="1"/>
    <col min="5636" max="5636" width="23" style="1" customWidth="1"/>
    <col min="5637" max="5637" width="13.42578125" style="1" customWidth="1"/>
    <col min="5638" max="5638" width="13.7109375" style="1" customWidth="1"/>
    <col min="5639" max="5639" width="23" style="1" customWidth="1"/>
    <col min="5640" max="5885" width="9.140625" style="1"/>
    <col min="5886" max="5886" width="4.140625" style="1" customWidth="1"/>
    <col min="5887" max="5887" width="25" style="1" customWidth="1"/>
    <col min="5888" max="5888" width="17.5703125" style="1" customWidth="1"/>
    <col min="5889" max="5889" width="17.7109375" style="1" customWidth="1"/>
    <col min="5890" max="5890" width="17" style="1" customWidth="1"/>
    <col min="5891" max="5891" width="16.42578125" style="1" customWidth="1"/>
    <col min="5892" max="5892" width="23" style="1" customWidth="1"/>
    <col min="5893" max="5893" width="13.42578125" style="1" customWidth="1"/>
    <col min="5894" max="5894" width="13.7109375" style="1" customWidth="1"/>
    <col min="5895" max="5895" width="23" style="1" customWidth="1"/>
    <col min="5896" max="6141" width="9.140625" style="1"/>
    <col min="6142" max="6142" width="4.140625" style="1" customWidth="1"/>
    <col min="6143" max="6143" width="25" style="1" customWidth="1"/>
    <col min="6144" max="6144" width="17.5703125" style="1" customWidth="1"/>
    <col min="6145" max="6145" width="17.7109375" style="1" customWidth="1"/>
    <col min="6146" max="6146" width="17" style="1" customWidth="1"/>
    <col min="6147" max="6147" width="16.42578125" style="1" customWidth="1"/>
    <col min="6148" max="6148" width="23" style="1" customWidth="1"/>
    <col min="6149" max="6149" width="13.42578125" style="1" customWidth="1"/>
    <col min="6150" max="6150" width="13.7109375" style="1" customWidth="1"/>
    <col min="6151" max="6151" width="23" style="1" customWidth="1"/>
    <col min="6152" max="6397" width="9.140625" style="1"/>
    <col min="6398" max="6398" width="4.140625" style="1" customWidth="1"/>
    <col min="6399" max="6399" width="25" style="1" customWidth="1"/>
    <col min="6400" max="6400" width="17.5703125" style="1" customWidth="1"/>
    <col min="6401" max="6401" width="17.7109375" style="1" customWidth="1"/>
    <col min="6402" max="6402" width="17" style="1" customWidth="1"/>
    <col min="6403" max="6403" width="16.42578125" style="1" customWidth="1"/>
    <col min="6404" max="6404" width="23" style="1" customWidth="1"/>
    <col min="6405" max="6405" width="13.42578125" style="1" customWidth="1"/>
    <col min="6406" max="6406" width="13.7109375" style="1" customWidth="1"/>
    <col min="6407" max="6407" width="23" style="1" customWidth="1"/>
    <col min="6408" max="6653" width="9.140625" style="1"/>
    <col min="6654" max="6654" width="4.140625" style="1" customWidth="1"/>
    <col min="6655" max="6655" width="25" style="1" customWidth="1"/>
    <col min="6656" max="6656" width="17.5703125" style="1" customWidth="1"/>
    <col min="6657" max="6657" width="17.7109375" style="1" customWidth="1"/>
    <col min="6658" max="6658" width="17" style="1" customWidth="1"/>
    <col min="6659" max="6659" width="16.42578125" style="1" customWidth="1"/>
    <col min="6660" max="6660" width="23" style="1" customWidth="1"/>
    <col min="6661" max="6661" width="13.42578125" style="1" customWidth="1"/>
    <col min="6662" max="6662" width="13.7109375" style="1" customWidth="1"/>
    <col min="6663" max="6663" width="23" style="1" customWidth="1"/>
    <col min="6664" max="6909" width="9.140625" style="1"/>
    <col min="6910" max="6910" width="4.140625" style="1" customWidth="1"/>
    <col min="6911" max="6911" width="25" style="1" customWidth="1"/>
    <col min="6912" max="6912" width="17.5703125" style="1" customWidth="1"/>
    <col min="6913" max="6913" width="17.7109375" style="1" customWidth="1"/>
    <col min="6914" max="6914" width="17" style="1" customWidth="1"/>
    <col min="6915" max="6915" width="16.42578125" style="1" customWidth="1"/>
    <col min="6916" max="6916" width="23" style="1" customWidth="1"/>
    <col min="6917" max="6917" width="13.42578125" style="1" customWidth="1"/>
    <col min="6918" max="6918" width="13.7109375" style="1" customWidth="1"/>
    <col min="6919" max="6919" width="23" style="1" customWidth="1"/>
    <col min="6920" max="7165" width="9.140625" style="1"/>
    <col min="7166" max="7166" width="4.140625" style="1" customWidth="1"/>
    <col min="7167" max="7167" width="25" style="1" customWidth="1"/>
    <col min="7168" max="7168" width="17.5703125" style="1" customWidth="1"/>
    <col min="7169" max="7169" width="17.7109375" style="1" customWidth="1"/>
    <col min="7170" max="7170" width="17" style="1" customWidth="1"/>
    <col min="7171" max="7171" width="16.42578125" style="1" customWidth="1"/>
    <col min="7172" max="7172" width="23" style="1" customWidth="1"/>
    <col min="7173" max="7173" width="13.42578125" style="1" customWidth="1"/>
    <col min="7174" max="7174" width="13.7109375" style="1" customWidth="1"/>
    <col min="7175" max="7175" width="23" style="1" customWidth="1"/>
    <col min="7176" max="7421" width="9.140625" style="1"/>
    <col min="7422" max="7422" width="4.140625" style="1" customWidth="1"/>
    <col min="7423" max="7423" width="25" style="1" customWidth="1"/>
    <col min="7424" max="7424" width="17.5703125" style="1" customWidth="1"/>
    <col min="7425" max="7425" width="17.7109375" style="1" customWidth="1"/>
    <col min="7426" max="7426" width="17" style="1" customWidth="1"/>
    <col min="7427" max="7427" width="16.42578125" style="1" customWidth="1"/>
    <col min="7428" max="7428" width="23" style="1" customWidth="1"/>
    <col min="7429" max="7429" width="13.42578125" style="1" customWidth="1"/>
    <col min="7430" max="7430" width="13.7109375" style="1" customWidth="1"/>
    <col min="7431" max="7431" width="23" style="1" customWidth="1"/>
    <col min="7432" max="7677" width="9.140625" style="1"/>
    <col min="7678" max="7678" width="4.140625" style="1" customWidth="1"/>
    <col min="7679" max="7679" width="25" style="1" customWidth="1"/>
    <col min="7680" max="7680" width="17.5703125" style="1" customWidth="1"/>
    <col min="7681" max="7681" width="17.7109375" style="1" customWidth="1"/>
    <col min="7682" max="7682" width="17" style="1" customWidth="1"/>
    <col min="7683" max="7683" width="16.42578125" style="1" customWidth="1"/>
    <col min="7684" max="7684" width="23" style="1" customWidth="1"/>
    <col min="7685" max="7685" width="13.42578125" style="1" customWidth="1"/>
    <col min="7686" max="7686" width="13.7109375" style="1" customWidth="1"/>
    <col min="7687" max="7687" width="23" style="1" customWidth="1"/>
    <col min="7688" max="7933" width="9.140625" style="1"/>
    <col min="7934" max="7934" width="4.140625" style="1" customWidth="1"/>
    <col min="7935" max="7935" width="25" style="1" customWidth="1"/>
    <col min="7936" max="7936" width="17.5703125" style="1" customWidth="1"/>
    <col min="7937" max="7937" width="17.7109375" style="1" customWidth="1"/>
    <col min="7938" max="7938" width="17" style="1" customWidth="1"/>
    <col min="7939" max="7939" width="16.42578125" style="1" customWidth="1"/>
    <col min="7940" max="7940" width="23" style="1" customWidth="1"/>
    <col min="7941" max="7941" width="13.42578125" style="1" customWidth="1"/>
    <col min="7942" max="7942" width="13.7109375" style="1" customWidth="1"/>
    <col min="7943" max="7943" width="23" style="1" customWidth="1"/>
    <col min="7944" max="8189" width="9.140625" style="1"/>
    <col min="8190" max="8190" width="4.140625" style="1" customWidth="1"/>
    <col min="8191" max="8191" width="25" style="1" customWidth="1"/>
    <col min="8192" max="8192" width="17.5703125" style="1" customWidth="1"/>
    <col min="8193" max="8193" width="17.7109375" style="1" customWidth="1"/>
    <col min="8194" max="8194" width="17" style="1" customWidth="1"/>
    <col min="8195" max="8195" width="16.42578125" style="1" customWidth="1"/>
    <col min="8196" max="8196" width="23" style="1" customWidth="1"/>
    <col min="8197" max="8197" width="13.42578125" style="1" customWidth="1"/>
    <col min="8198" max="8198" width="13.7109375" style="1" customWidth="1"/>
    <col min="8199" max="8199" width="23" style="1" customWidth="1"/>
    <col min="8200" max="8445" width="9.140625" style="1"/>
    <col min="8446" max="8446" width="4.140625" style="1" customWidth="1"/>
    <col min="8447" max="8447" width="25" style="1" customWidth="1"/>
    <col min="8448" max="8448" width="17.5703125" style="1" customWidth="1"/>
    <col min="8449" max="8449" width="17.7109375" style="1" customWidth="1"/>
    <col min="8450" max="8450" width="17" style="1" customWidth="1"/>
    <col min="8451" max="8451" width="16.42578125" style="1" customWidth="1"/>
    <col min="8452" max="8452" width="23" style="1" customWidth="1"/>
    <col min="8453" max="8453" width="13.42578125" style="1" customWidth="1"/>
    <col min="8454" max="8454" width="13.7109375" style="1" customWidth="1"/>
    <col min="8455" max="8455" width="23" style="1" customWidth="1"/>
    <col min="8456" max="8701" width="9.140625" style="1"/>
    <col min="8702" max="8702" width="4.140625" style="1" customWidth="1"/>
    <col min="8703" max="8703" width="25" style="1" customWidth="1"/>
    <col min="8704" max="8704" width="17.5703125" style="1" customWidth="1"/>
    <col min="8705" max="8705" width="17.7109375" style="1" customWidth="1"/>
    <col min="8706" max="8706" width="17" style="1" customWidth="1"/>
    <col min="8707" max="8707" width="16.42578125" style="1" customWidth="1"/>
    <col min="8708" max="8708" width="23" style="1" customWidth="1"/>
    <col min="8709" max="8709" width="13.42578125" style="1" customWidth="1"/>
    <col min="8710" max="8710" width="13.7109375" style="1" customWidth="1"/>
    <col min="8711" max="8711" width="23" style="1" customWidth="1"/>
    <col min="8712" max="8957" width="9.140625" style="1"/>
    <col min="8958" max="8958" width="4.140625" style="1" customWidth="1"/>
    <col min="8959" max="8959" width="25" style="1" customWidth="1"/>
    <col min="8960" max="8960" width="17.5703125" style="1" customWidth="1"/>
    <col min="8961" max="8961" width="17.7109375" style="1" customWidth="1"/>
    <col min="8962" max="8962" width="17" style="1" customWidth="1"/>
    <col min="8963" max="8963" width="16.42578125" style="1" customWidth="1"/>
    <col min="8964" max="8964" width="23" style="1" customWidth="1"/>
    <col min="8965" max="8965" width="13.42578125" style="1" customWidth="1"/>
    <col min="8966" max="8966" width="13.7109375" style="1" customWidth="1"/>
    <col min="8967" max="8967" width="23" style="1" customWidth="1"/>
    <col min="8968" max="9213" width="9.140625" style="1"/>
    <col min="9214" max="9214" width="4.140625" style="1" customWidth="1"/>
    <col min="9215" max="9215" width="25" style="1" customWidth="1"/>
    <col min="9216" max="9216" width="17.5703125" style="1" customWidth="1"/>
    <col min="9217" max="9217" width="17.7109375" style="1" customWidth="1"/>
    <col min="9218" max="9218" width="17" style="1" customWidth="1"/>
    <col min="9219" max="9219" width="16.42578125" style="1" customWidth="1"/>
    <col min="9220" max="9220" width="23" style="1" customWidth="1"/>
    <col min="9221" max="9221" width="13.42578125" style="1" customWidth="1"/>
    <col min="9222" max="9222" width="13.7109375" style="1" customWidth="1"/>
    <col min="9223" max="9223" width="23" style="1" customWidth="1"/>
    <col min="9224" max="9469" width="9.140625" style="1"/>
    <col min="9470" max="9470" width="4.140625" style="1" customWidth="1"/>
    <col min="9471" max="9471" width="25" style="1" customWidth="1"/>
    <col min="9472" max="9472" width="17.5703125" style="1" customWidth="1"/>
    <col min="9473" max="9473" width="17.7109375" style="1" customWidth="1"/>
    <col min="9474" max="9474" width="17" style="1" customWidth="1"/>
    <col min="9475" max="9475" width="16.42578125" style="1" customWidth="1"/>
    <col min="9476" max="9476" width="23" style="1" customWidth="1"/>
    <col min="9477" max="9477" width="13.42578125" style="1" customWidth="1"/>
    <col min="9478" max="9478" width="13.7109375" style="1" customWidth="1"/>
    <col min="9479" max="9479" width="23" style="1" customWidth="1"/>
    <col min="9480" max="9725" width="9.140625" style="1"/>
    <col min="9726" max="9726" width="4.140625" style="1" customWidth="1"/>
    <col min="9727" max="9727" width="25" style="1" customWidth="1"/>
    <col min="9728" max="9728" width="17.5703125" style="1" customWidth="1"/>
    <col min="9729" max="9729" width="17.7109375" style="1" customWidth="1"/>
    <col min="9730" max="9730" width="17" style="1" customWidth="1"/>
    <col min="9731" max="9731" width="16.42578125" style="1" customWidth="1"/>
    <col min="9732" max="9732" width="23" style="1" customWidth="1"/>
    <col min="9733" max="9733" width="13.42578125" style="1" customWidth="1"/>
    <col min="9734" max="9734" width="13.7109375" style="1" customWidth="1"/>
    <col min="9735" max="9735" width="23" style="1" customWidth="1"/>
    <col min="9736" max="9981" width="9.140625" style="1"/>
    <col min="9982" max="9982" width="4.140625" style="1" customWidth="1"/>
    <col min="9983" max="9983" width="25" style="1" customWidth="1"/>
    <col min="9984" max="9984" width="17.5703125" style="1" customWidth="1"/>
    <col min="9985" max="9985" width="17.7109375" style="1" customWidth="1"/>
    <col min="9986" max="9986" width="17" style="1" customWidth="1"/>
    <col min="9987" max="9987" width="16.42578125" style="1" customWidth="1"/>
    <col min="9988" max="9988" width="23" style="1" customWidth="1"/>
    <col min="9989" max="9989" width="13.42578125" style="1" customWidth="1"/>
    <col min="9990" max="9990" width="13.7109375" style="1" customWidth="1"/>
    <col min="9991" max="9991" width="23" style="1" customWidth="1"/>
    <col min="9992" max="10237" width="9.140625" style="1"/>
    <col min="10238" max="10238" width="4.140625" style="1" customWidth="1"/>
    <col min="10239" max="10239" width="25" style="1" customWidth="1"/>
    <col min="10240" max="10240" width="17.5703125" style="1" customWidth="1"/>
    <col min="10241" max="10241" width="17.7109375" style="1" customWidth="1"/>
    <col min="10242" max="10242" width="17" style="1" customWidth="1"/>
    <col min="10243" max="10243" width="16.42578125" style="1" customWidth="1"/>
    <col min="10244" max="10244" width="23" style="1" customWidth="1"/>
    <col min="10245" max="10245" width="13.42578125" style="1" customWidth="1"/>
    <col min="10246" max="10246" width="13.7109375" style="1" customWidth="1"/>
    <col min="10247" max="10247" width="23" style="1" customWidth="1"/>
    <col min="10248" max="10493" width="9.140625" style="1"/>
    <col min="10494" max="10494" width="4.140625" style="1" customWidth="1"/>
    <col min="10495" max="10495" width="25" style="1" customWidth="1"/>
    <col min="10496" max="10496" width="17.5703125" style="1" customWidth="1"/>
    <col min="10497" max="10497" width="17.7109375" style="1" customWidth="1"/>
    <col min="10498" max="10498" width="17" style="1" customWidth="1"/>
    <col min="10499" max="10499" width="16.42578125" style="1" customWidth="1"/>
    <col min="10500" max="10500" width="23" style="1" customWidth="1"/>
    <col min="10501" max="10501" width="13.42578125" style="1" customWidth="1"/>
    <col min="10502" max="10502" width="13.7109375" style="1" customWidth="1"/>
    <col min="10503" max="10503" width="23" style="1" customWidth="1"/>
    <col min="10504" max="10749" width="9.140625" style="1"/>
    <col min="10750" max="10750" width="4.140625" style="1" customWidth="1"/>
    <col min="10751" max="10751" width="25" style="1" customWidth="1"/>
    <col min="10752" max="10752" width="17.5703125" style="1" customWidth="1"/>
    <col min="10753" max="10753" width="17.7109375" style="1" customWidth="1"/>
    <col min="10754" max="10754" width="17" style="1" customWidth="1"/>
    <col min="10755" max="10755" width="16.42578125" style="1" customWidth="1"/>
    <col min="10756" max="10756" width="23" style="1" customWidth="1"/>
    <col min="10757" max="10757" width="13.42578125" style="1" customWidth="1"/>
    <col min="10758" max="10758" width="13.7109375" style="1" customWidth="1"/>
    <col min="10759" max="10759" width="23" style="1" customWidth="1"/>
    <col min="10760" max="11005" width="9.140625" style="1"/>
    <col min="11006" max="11006" width="4.140625" style="1" customWidth="1"/>
    <col min="11007" max="11007" width="25" style="1" customWidth="1"/>
    <col min="11008" max="11008" width="17.5703125" style="1" customWidth="1"/>
    <col min="11009" max="11009" width="17.7109375" style="1" customWidth="1"/>
    <col min="11010" max="11010" width="17" style="1" customWidth="1"/>
    <col min="11011" max="11011" width="16.42578125" style="1" customWidth="1"/>
    <col min="11012" max="11012" width="23" style="1" customWidth="1"/>
    <col min="11013" max="11013" width="13.42578125" style="1" customWidth="1"/>
    <col min="11014" max="11014" width="13.7109375" style="1" customWidth="1"/>
    <col min="11015" max="11015" width="23" style="1" customWidth="1"/>
    <col min="11016" max="11261" width="9.140625" style="1"/>
    <col min="11262" max="11262" width="4.140625" style="1" customWidth="1"/>
    <col min="11263" max="11263" width="25" style="1" customWidth="1"/>
    <col min="11264" max="11264" width="17.5703125" style="1" customWidth="1"/>
    <col min="11265" max="11265" width="17.7109375" style="1" customWidth="1"/>
    <col min="11266" max="11266" width="17" style="1" customWidth="1"/>
    <col min="11267" max="11267" width="16.42578125" style="1" customWidth="1"/>
    <col min="11268" max="11268" width="23" style="1" customWidth="1"/>
    <col min="11269" max="11269" width="13.42578125" style="1" customWidth="1"/>
    <col min="11270" max="11270" width="13.7109375" style="1" customWidth="1"/>
    <col min="11271" max="11271" width="23" style="1" customWidth="1"/>
    <col min="11272" max="11517" width="9.140625" style="1"/>
    <col min="11518" max="11518" width="4.140625" style="1" customWidth="1"/>
    <col min="11519" max="11519" width="25" style="1" customWidth="1"/>
    <col min="11520" max="11520" width="17.5703125" style="1" customWidth="1"/>
    <col min="11521" max="11521" width="17.7109375" style="1" customWidth="1"/>
    <col min="11522" max="11522" width="17" style="1" customWidth="1"/>
    <col min="11523" max="11523" width="16.42578125" style="1" customWidth="1"/>
    <col min="11524" max="11524" width="23" style="1" customWidth="1"/>
    <col min="11525" max="11525" width="13.42578125" style="1" customWidth="1"/>
    <col min="11526" max="11526" width="13.7109375" style="1" customWidth="1"/>
    <col min="11527" max="11527" width="23" style="1" customWidth="1"/>
    <col min="11528" max="11773" width="9.140625" style="1"/>
    <col min="11774" max="11774" width="4.140625" style="1" customWidth="1"/>
    <col min="11775" max="11775" width="25" style="1" customWidth="1"/>
    <col min="11776" max="11776" width="17.5703125" style="1" customWidth="1"/>
    <col min="11777" max="11777" width="17.7109375" style="1" customWidth="1"/>
    <col min="11778" max="11778" width="17" style="1" customWidth="1"/>
    <col min="11779" max="11779" width="16.42578125" style="1" customWidth="1"/>
    <col min="11780" max="11780" width="23" style="1" customWidth="1"/>
    <col min="11781" max="11781" width="13.42578125" style="1" customWidth="1"/>
    <col min="11782" max="11782" width="13.7109375" style="1" customWidth="1"/>
    <col min="11783" max="11783" width="23" style="1" customWidth="1"/>
    <col min="11784" max="12029" width="9.140625" style="1"/>
    <col min="12030" max="12030" width="4.140625" style="1" customWidth="1"/>
    <col min="12031" max="12031" width="25" style="1" customWidth="1"/>
    <col min="12032" max="12032" width="17.5703125" style="1" customWidth="1"/>
    <col min="12033" max="12033" width="17.7109375" style="1" customWidth="1"/>
    <col min="12034" max="12034" width="17" style="1" customWidth="1"/>
    <col min="12035" max="12035" width="16.42578125" style="1" customWidth="1"/>
    <col min="12036" max="12036" width="23" style="1" customWidth="1"/>
    <col min="12037" max="12037" width="13.42578125" style="1" customWidth="1"/>
    <col min="12038" max="12038" width="13.7109375" style="1" customWidth="1"/>
    <col min="12039" max="12039" width="23" style="1" customWidth="1"/>
    <col min="12040" max="12285" width="9.140625" style="1"/>
    <col min="12286" max="12286" width="4.140625" style="1" customWidth="1"/>
    <col min="12287" max="12287" width="25" style="1" customWidth="1"/>
    <col min="12288" max="12288" width="17.5703125" style="1" customWidth="1"/>
    <col min="12289" max="12289" width="17.7109375" style="1" customWidth="1"/>
    <col min="12290" max="12290" width="17" style="1" customWidth="1"/>
    <col min="12291" max="12291" width="16.42578125" style="1" customWidth="1"/>
    <col min="12292" max="12292" width="23" style="1" customWidth="1"/>
    <col min="12293" max="12293" width="13.42578125" style="1" customWidth="1"/>
    <col min="12294" max="12294" width="13.7109375" style="1" customWidth="1"/>
    <col min="12295" max="12295" width="23" style="1" customWidth="1"/>
    <col min="12296" max="12541" width="9.140625" style="1"/>
    <col min="12542" max="12542" width="4.140625" style="1" customWidth="1"/>
    <col min="12543" max="12543" width="25" style="1" customWidth="1"/>
    <col min="12544" max="12544" width="17.5703125" style="1" customWidth="1"/>
    <col min="12545" max="12545" width="17.7109375" style="1" customWidth="1"/>
    <col min="12546" max="12546" width="17" style="1" customWidth="1"/>
    <col min="12547" max="12547" width="16.42578125" style="1" customWidth="1"/>
    <col min="12548" max="12548" width="23" style="1" customWidth="1"/>
    <col min="12549" max="12549" width="13.42578125" style="1" customWidth="1"/>
    <col min="12550" max="12550" width="13.7109375" style="1" customWidth="1"/>
    <col min="12551" max="12551" width="23" style="1" customWidth="1"/>
    <col min="12552" max="12797" width="9.140625" style="1"/>
    <col min="12798" max="12798" width="4.140625" style="1" customWidth="1"/>
    <col min="12799" max="12799" width="25" style="1" customWidth="1"/>
    <col min="12800" max="12800" width="17.5703125" style="1" customWidth="1"/>
    <col min="12801" max="12801" width="17.7109375" style="1" customWidth="1"/>
    <col min="12802" max="12802" width="17" style="1" customWidth="1"/>
    <col min="12803" max="12803" width="16.42578125" style="1" customWidth="1"/>
    <col min="12804" max="12804" width="23" style="1" customWidth="1"/>
    <col min="12805" max="12805" width="13.42578125" style="1" customWidth="1"/>
    <col min="12806" max="12806" width="13.7109375" style="1" customWidth="1"/>
    <col min="12807" max="12807" width="23" style="1" customWidth="1"/>
    <col min="12808" max="13053" width="9.140625" style="1"/>
    <col min="13054" max="13054" width="4.140625" style="1" customWidth="1"/>
    <col min="13055" max="13055" width="25" style="1" customWidth="1"/>
    <col min="13056" max="13056" width="17.5703125" style="1" customWidth="1"/>
    <col min="13057" max="13057" width="17.7109375" style="1" customWidth="1"/>
    <col min="13058" max="13058" width="17" style="1" customWidth="1"/>
    <col min="13059" max="13059" width="16.42578125" style="1" customWidth="1"/>
    <col min="13060" max="13060" width="23" style="1" customWidth="1"/>
    <col min="13061" max="13061" width="13.42578125" style="1" customWidth="1"/>
    <col min="13062" max="13062" width="13.7109375" style="1" customWidth="1"/>
    <col min="13063" max="13063" width="23" style="1" customWidth="1"/>
    <col min="13064" max="13309" width="9.140625" style="1"/>
    <col min="13310" max="13310" width="4.140625" style="1" customWidth="1"/>
    <col min="13311" max="13311" width="25" style="1" customWidth="1"/>
    <col min="13312" max="13312" width="17.5703125" style="1" customWidth="1"/>
    <col min="13313" max="13313" width="17.7109375" style="1" customWidth="1"/>
    <col min="13314" max="13314" width="17" style="1" customWidth="1"/>
    <col min="13315" max="13315" width="16.42578125" style="1" customWidth="1"/>
    <col min="13316" max="13316" width="23" style="1" customWidth="1"/>
    <col min="13317" max="13317" width="13.42578125" style="1" customWidth="1"/>
    <col min="13318" max="13318" width="13.7109375" style="1" customWidth="1"/>
    <col min="13319" max="13319" width="23" style="1" customWidth="1"/>
    <col min="13320" max="13565" width="9.140625" style="1"/>
    <col min="13566" max="13566" width="4.140625" style="1" customWidth="1"/>
    <col min="13567" max="13567" width="25" style="1" customWidth="1"/>
    <col min="13568" max="13568" width="17.5703125" style="1" customWidth="1"/>
    <col min="13569" max="13569" width="17.7109375" style="1" customWidth="1"/>
    <col min="13570" max="13570" width="17" style="1" customWidth="1"/>
    <col min="13571" max="13571" width="16.42578125" style="1" customWidth="1"/>
    <col min="13572" max="13572" width="23" style="1" customWidth="1"/>
    <col min="13573" max="13573" width="13.42578125" style="1" customWidth="1"/>
    <col min="13574" max="13574" width="13.7109375" style="1" customWidth="1"/>
    <col min="13575" max="13575" width="23" style="1" customWidth="1"/>
    <col min="13576" max="13821" width="9.140625" style="1"/>
    <col min="13822" max="13822" width="4.140625" style="1" customWidth="1"/>
    <col min="13823" max="13823" width="25" style="1" customWidth="1"/>
    <col min="13824" max="13824" width="17.5703125" style="1" customWidth="1"/>
    <col min="13825" max="13825" width="17.7109375" style="1" customWidth="1"/>
    <col min="13826" max="13826" width="17" style="1" customWidth="1"/>
    <col min="13827" max="13827" width="16.42578125" style="1" customWidth="1"/>
    <col min="13828" max="13828" width="23" style="1" customWidth="1"/>
    <col min="13829" max="13829" width="13.42578125" style="1" customWidth="1"/>
    <col min="13830" max="13830" width="13.7109375" style="1" customWidth="1"/>
    <col min="13831" max="13831" width="23" style="1" customWidth="1"/>
    <col min="13832" max="14077" width="9.140625" style="1"/>
    <col min="14078" max="14078" width="4.140625" style="1" customWidth="1"/>
    <col min="14079" max="14079" width="25" style="1" customWidth="1"/>
    <col min="14080" max="14080" width="17.5703125" style="1" customWidth="1"/>
    <col min="14081" max="14081" width="17.7109375" style="1" customWidth="1"/>
    <col min="14082" max="14082" width="17" style="1" customWidth="1"/>
    <col min="14083" max="14083" width="16.42578125" style="1" customWidth="1"/>
    <col min="14084" max="14084" width="23" style="1" customWidth="1"/>
    <col min="14085" max="14085" width="13.42578125" style="1" customWidth="1"/>
    <col min="14086" max="14086" width="13.7109375" style="1" customWidth="1"/>
    <col min="14087" max="14087" width="23" style="1" customWidth="1"/>
    <col min="14088" max="14333" width="9.140625" style="1"/>
    <col min="14334" max="14334" width="4.140625" style="1" customWidth="1"/>
    <col min="14335" max="14335" width="25" style="1" customWidth="1"/>
    <col min="14336" max="14336" width="17.5703125" style="1" customWidth="1"/>
    <col min="14337" max="14337" width="17.7109375" style="1" customWidth="1"/>
    <col min="14338" max="14338" width="17" style="1" customWidth="1"/>
    <col min="14339" max="14339" width="16.42578125" style="1" customWidth="1"/>
    <col min="14340" max="14340" width="23" style="1" customWidth="1"/>
    <col min="14341" max="14341" width="13.42578125" style="1" customWidth="1"/>
    <col min="14342" max="14342" width="13.7109375" style="1" customWidth="1"/>
    <col min="14343" max="14343" width="23" style="1" customWidth="1"/>
    <col min="14344" max="14589" width="9.140625" style="1"/>
    <col min="14590" max="14590" width="4.140625" style="1" customWidth="1"/>
    <col min="14591" max="14591" width="25" style="1" customWidth="1"/>
    <col min="14592" max="14592" width="17.5703125" style="1" customWidth="1"/>
    <col min="14593" max="14593" width="17.7109375" style="1" customWidth="1"/>
    <col min="14594" max="14594" width="17" style="1" customWidth="1"/>
    <col min="14595" max="14595" width="16.42578125" style="1" customWidth="1"/>
    <col min="14596" max="14596" width="23" style="1" customWidth="1"/>
    <col min="14597" max="14597" width="13.42578125" style="1" customWidth="1"/>
    <col min="14598" max="14598" width="13.7109375" style="1" customWidth="1"/>
    <col min="14599" max="14599" width="23" style="1" customWidth="1"/>
    <col min="14600" max="14845" width="9.140625" style="1"/>
    <col min="14846" max="14846" width="4.140625" style="1" customWidth="1"/>
    <col min="14847" max="14847" width="25" style="1" customWidth="1"/>
    <col min="14848" max="14848" width="17.5703125" style="1" customWidth="1"/>
    <col min="14849" max="14849" width="17.7109375" style="1" customWidth="1"/>
    <col min="14850" max="14850" width="17" style="1" customWidth="1"/>
    <col min="14851" max="14851" width="16.42578125" style="1" customWidth="1"/>
    <col min="14852" max="14852" width="23" style="1" customWidth="1"/>
    <col min="14853" max="14853" width="13.42578125" style="1" customWidth="1"/>
    <col min="14854" max="14854" width="13.7109375" style="1" customWidth="1"/>
    <col min="14855" max="14855" width="23" style="1" customWidth="1"/>
    <col min="14856" max="15101" width="9.140625" style="1"/>
    <col min="15102" max="15102" width="4.140625" style="1" customWidth="1"/>
    <col min="15103" max="15103" width="25" style="1" customWidth="1"/>
    <col min="15104" max="15104" width="17.5703125" style="1" customWidth="1"/>
    <col min="15105" max="15105" width="17.7109375" style="1" customWidth="1"/>
    <col min="15106" max="15106" width="17" style="1" customWidth="1"/>
    <col min="15107" max="15107" width="16.42578125" style="1" customWidth="1"/>
    <col min="15108" max="15108" width="23" style="1" customWidth="1"/>
    <col min="15109" max="15109" width="13.42578125" style="1" customWidth="1"/>
    <col min="15110" max="15110" width="13.7109375" style="1" customWidth="1"/>
    <col min="15111" max="15111" width="23" style="1" customWidth="1"/>
    <col min="15112" max="15357" width="9.140625" style="1"/>
    <col min="15358" max="15358" width="4.140625" style="1" customWidth="1"/>
    <col min="15359" max="15359" width="25" style="1" customWidth="1"/>
    <col min="15360" max="15360" width="17.5703125" style="1" customWidth="1"/>
    <col min="15361" max="15361" width="17.7109375" style="1" customWidth="1"/>
    <col min="15362" max="15362" width="17" style="1" customWidth="1"/>
    <col min="15363" max="15363" width="16.42578125" style="1" customWidth="1"/>
    <col min="15364" max="15364" width="23" style="1" customWidth="1"/>
    <col min="15365" max="15365" width="13.42578125" style="1" customWidth="1"/>
    <col min="15366" max="15366" width="13.7109375" style="1" customWidth="1"/>
    <col min="15367" max="15367" width="23" style="1" customWidth="1"/>
    <col min="15368" max="15613" width="9.140625" style="1"/>
    <col min="15614" max="15614" width="4.140625" style="1" customWidth="1"/>
    <col min="15615" max="15615" width="25" style="1" customWidth="1"/>
    <col min="15616" max="15616" width="17.5703125" style="1" customWidth="1"/>
    <col min="15617" max="15617" width="17.7109375" style="1" customWidth="1"/>
    <col min="15618" max="15618" width="17" style="1" customWidth="1"/>
    <col min="15619" max="15619" width="16.42578125" style="1" customWidth="1"/>
    <col min="15620" max="15620" width="23" style="1" customWidth="1"/>
    <col min="15621" max="15621" width="13.42578125" style="1" customWidth="1"/>
    <col min="15622" max="15622" width="13.7109375" style="1" customWidth="1"/>
    <col min="15623" max="15623" width="23" style="1" customWidth="1"/>
    <col min="15624" max="15869" width="9.140625" style="1"/>
    <col min="15870" max="15870" width="4.140625" style="1" customWidth="1"/>
    <col min="15871" max="15871" width="25" style="1" customWidth="1"/>
    <col min="15872" max="15872" width="17.5703125" style="1" customWidth="1"/>
    <col min="15873" max="15873" width="17.7109375" style="1" customWidth="1"/>
    <col min="15874" max="15874" width="17" style="1" customWidth="1"/>
    <col min="15875" max="15875" width="16.42578125" style="1" customWidth="1"/>
    <col min="15876" max="15876" width="23" style="1" customWidth="1"/>
    <col min="15877" max="15877" width="13.42578125" style="1" customWidth="1"/>
    <col min="15878" max="15878" width="13.7109375" style="1" customWidth="1"/>
    <col min="15879" max="15879" width="23" style="1" customWidth="1"/>
    <col min="15880" max="16125" width="9.140625" style="1"/>
    <col min="16126" max="16126" width="4.140625" style="1" customWidth="1"/>
    <col min="16127" max="16127" width="25" style="1" customWidth="1"/>
    <col min="16128" max="16128" width="17.5703125" style="1" customWidth="1"/>
    <col min="16129" max="16129" width="17.7109375" style="1" customWidth="1"/>
    <col min="16130" max="16130" width="17" style="1" customWidth="1"/>
    <col min="16131" max="16131" width="16.42578125" style="1" customWidth="1"/>
    <col min="16132" max="16132" width="23" style="1" customWidth="1"/>
    <col min="16133" max="16133" width="13.42578125" style="1" customWidth="1"/>
    <col min="16134" max="16134" width="13.7109375" style="1" customWidth="1"/>
    <col min="16135" max="16135" width="23" style="1" customWidth="1"/>
    <col min="16136" max="16384" width="9.140625" style="1"/>
  </cols>
  <sheetData>
    <row r="1" spans="1:9" x14ac:dyDescent="0.25">
      <c r="G1" s="2" t="s">
        <v>136</v>
      </c>
    </row>
    <row r="2" spans="1:9" x14ac:dyDescent="0.25">
      <c r="G2" s="2" t="s">
        <v>0</v>
      </c>
    </row>
    <row r="3" spans="1:9" x14ac:dyDescent="0.25">
      <c r="G3" s="2" t="s">
        <v>138</v>
      </c>
    </row>
    <row r="5" spans="1:9" x14ac:dyDescent="0.25">
      <c r="G5" s="2" t="s">
        <v>137</v>
      </c>
    </row>
    <row r="6" spans="1:9" ht="16.5" x14ac:dyDescent="0.25">
      <c r="A6" s="3"/>
      <c r="B6" s="3"/>
      <c r="C6" s="3"/>
      <c r="D6" s="3"/>
      <c r="E6" s="3"/>
      <c r="F6" s="3"/>
      <c r="G6" s="3"/>
    </row>
    <row r="7" spans="1:9" ht="15" customHeight="1" x14ac:dyDescent="0.25">
      <c r="A7" s="125" t="s">
        <v>134</v>
      </c>
      <c r="B7" s="125"/>
      <c r="C7" s="125"/>
      <c r="D7" s="125"/>
      <c r="E7" s="125"/>
      <c r="F7" s="125"/>
      <c r="G7" s="125"/>
    </row>
    <row r="8" spans="1:9" ht="15.75" customHeight="1" x14ac:dyDescent="0.25">
      <c r="A8" s="125" t="s">
        <v>135</v>
      </c>
      <c r="B8" s="125"/>
      <c r="C8" s="125"/>
      <c r="D8" s="125"/>
      <c r="E8" s="125"/>
      <c r="F8" s="125"/>
      <c r="G8" s="125"/>
    </row>
    <row r="9" spans="1:9" ht="19.5" customHeight="1" x14ac:dyDescent="0.25">
      <c r="A9" s="125" t="s">
        <v>170</v>
      </c>
      <c r="B9" s="125"/>
      <c r="C9" s="125"/>
      <c r="D9" s="125"/>
      <c r="E9" s="125"/>
      <c r="F9" s="125"/>
      <c r="G9" s="125"/>
    </row>
    <row r="10" spans="1:9" x14ac:dyDescent="0.25">
      <c r="A10" s="4"/>
      <c r="B10" s="4"/>
      <c r="C10" s="4"/>
      <c r="D10" s="4"/>
      <c r="E10" s="4"/>
      <c r="F10" s="4"/>
      <c r="G10" s="4"/>
    </row>
    <row r="11" spans="1:9" ht="15.75" customHeight="1" x14ac:dyDescent="0.25">
      <c r="A11" s="4"/>
      <c r="B11" s="125"/>
      <c r="C11" s="125"/>
      <c r="D11" s="125"/>
      <c r="E11" s="125"/>
      <c r="F11" s="125"/>
      <c r="G11" s="4"/>
    </row>
    <row r="13" spans="1:9" s="6" customFormat="1" ht="107.25" customHeight="1" x14ac:dyDescent="0.25">
      <c r="A13" s="77" t="s">
        <v>109</v>
      </c>
      <c r="B13" s="77" t="s">
        <v>110</v>
      </c>
      <c r="C13" s="77" t="s">
        <v>1</v>
      </c>
      <c r="D13" s="77" t="s">
        <v>111</v>
      </c>
      <c r="E13" s="77" t="s">
        <v>2</v>
      </c>
      <c r="F13" s="77" t="s">
        <v>3</v>
      </c>
      <c r="G13" s="77" t="s">
        <v>112</v>
      </c>
    </row>
    <row r="14" spans="1:9" s="8" customFormat="1" ht="18.75" customHeight="1" x14ac:dyDescent="0.25">
      <c r="A14" s="78">
        <v>1</v>
      </c>
      <c r="B14" s="78">
        <v>2</v>
      </c>
      <c r="C14" s="79">
        <v>3</v>
      </c>
      <c r="D14" s="78">
        <v>4</v>
      </c>
      <c r="E14" s="78">
        <v>5</v>
      </c>
      <c r="F14" s="78">
        <v>6</v>
      </c>
      <c r="G14" s="78">
        <v>7</v>
      </c>
    </row>
    <row r="15" spans="1:9" ht="24.95" customHeight="1" x14ac:dyDescent="0.25">
      <c r="A15" s="64" t="s">
        <v>59</v>
      </c>
      <c r="B15" s="64" t="s">
        <v>59</v>
      </c>
      <c r="C15" s="80" t="s">
        <v>67</v>
      </c>
      <c r="D15" s="39">
        <v>4</v>
      </c>
      <c r="E15" s="81">
        <v>1</v>
      </c>
      <c r="F15" s="81">
        <v>1.0000359999999999</v>
      </c>
      <c r="G15" s="13">
        <f t="shared" ref="G15:G64" si="0">E15-F15</f>
        <v>-3.5999999999924981E-5</v>
      </c>
      <c r="H15" s="82"/>
      <c r="I15" s="83"/>
    </row>
    <row r="16" spans="1:9" ht="24.95" customHeight="1" x14ac:dyDescent="0.25">
      <c r="A16" s="84" t="s">
        <v>60</v>
      </c>
      <c r="B16" s="84" t="s">
        <v>60</v>
      </c>
      <c r="C16" s="80" t="s">
        <v>94</v>
      </c>
      <c r="D16" s="39">
        <v>7</v>
      </c>
      <c r="E16" s="81">
        <v>1.2999999999999999E-3</v>
      </c>
      <c r="F16" s="81">
        <v>1.1000000000000001E-3</v>
      </c>
      <c r="G16" s="13">
        <f t="shared" si="0"/>
        <v>1.9999999999999987E-4</v>
      </c>
      <c r="H16" s="82"/>
      <c r="I16" s="83"/>
    </row>
    <row r="17" spans="1:9" ht="24.95" customHeight="1" x14ac:dyDescent="0.25">
      <c r="A17" s="84" t="s">
        <v>60</v>
      </c>
      <c r="B17" s="84" t="s">
        <v>60</v>
      </c>
      <c r="C17" s="80" t="s">
        <v>4</v>
      </c>
      <c r="D17" s="39">
        <v>6</v>
      </c>
      <c r="E17" s="85">
        <v>1.6000000000000001E-3</v>
      </c>
      <c r="F17" s="85">
        <v>1.8060000000000001E-3</v>
      </c>
      <c r="G17" s="13">
        <f t="shared" si="0"/>
        <v>-2.0600000000000002E-4</v>
      </c>
      <c r="H17" s="82"/>
      <c r="I17" s="83"/>
    </row>
    <row r="18" spans="1:9" ht="24.95" customHeight="1" x14ac:dyDescent="0.25">
      <c r="A18" s="64" t="s">
        <v>59</v>
      </c>
      <c r="B18" s="64" t="s">
        <v>59</v>
      </c>
      <c r="C18" s="80" t="s">
        <v>5</v>
      </c>
      <c r="D18" s="39">
        <v>7</v>
      </c>
      <c r="E18" s="81">
        <v>6.9999999999999999E-4</v>
      </c>
      <c r="F18" s="81">
        <v>1.0380000000000001E-3</v>
      </c>
      <c r="G18" s="13">
        <f t="shared" si="0"/>
        <v>-3.3800000000000008E-4</v>
      </c>
      <c r="H18" s="82"/>
      <c r="I18" s="83"/>
    </row>
    <row r="19" spans="1:9" ht="24.95" customHeight="1" x14ac:dyDescent="0.25">
      <c r="A19" s="64" t="s">
        <v>59</v>
      </c>
      <c r="B19" s="64" t="s">
        <v>59</v>
      </c>
      <c r="C19" s="19" t="s">
        <v>132</v>
      </c>
      <c r="D19" s="40">
        <v>6</v>
      </c>
      <c r="E19" s="81">
        <v>1.2999999999999999E-3</v>
      </c>
      <c r="F19" s="81">
        <v>1.248E-3</v>
      </c>
      <c r="G19" s="13">
        <f t="shared" si="0"/>
        <v>5.1999999999999963E-5</v>
      </c>
      <c r="H19" s="82"/>
      <c r="I19" s="83"/>
    </row>
    <row r="20" spans="1:9" ht="24.95" customHeight="1" x14ac:dyDescent="0.25">
      <c r="A20" s="84" t="s">
        <v>60</v>
      </c>
      <c r="B20" s="84" t="s">
        <v>60</v>
      </c>
      <c r="C20" s="19" t="s">
        <v>132</v>
      </c>
      <c r="D20" s="40">
        <v>6</v>
      </c>
      <c r="E20" s="81">
        <v>2E-3</v>
      </c>
      <c r="F20" s="81">
        <v>1.1299999999999999E-3</v>
      </c>
      <c r="G20" s="13">
        <f t="shared" si="0"/>
        <v>8.7000000000000011E-4</v>
      </c>
      <c r="H20" s="82"/>
      <c r="I20" s="83"/>
    </row>
    <row r="21" spans="1:9" ht="24.95" customHeight="1" x14ac:dyDescent="0.25">
      <c r="A21" s="84" t="s">
        <v>60</v>
      </c>
      <c r="B21" s="84" t="s">
        <v>60</v>
      </c>
      <c r="C21" s="19" t="s">
        <v>6</v>
      </c>
      <c r="D21" s="40">
        <v>6</v>
      </c>
      <c r="E21" s="81">
        <v>2E-3</v>
      </c>
      <c r="F21" s="81">
        <v>1.413E-3</v>
      </c>
      <c r="G21" s="13">
        <f t="shared" si="0"/>
        <v>5.8700000000000007E-4</v>
      </c>
      <c r="H21" s="82"/>
      <c r="I21" s="83"/>
    </row>
    <row r="22" spans="1:9" ht="24.95" customHeight="1" x14ac:dyDescent="0.25">
      <c r="A22" s="46" t="s">
        <v>14</v>
      </c>
      <c r="B22" s="46" t="s">
        <v>14</v>
      </c>
      <c r="C22" s="19" t="s">
        <v>7</v>
      </c>
      <c r="D22" s="40">
        <v>6</v>
      </c>
      <c r="E22" s="81">
        <v>2E-3</v>
      </c>
      <c r="F22" s="81">
        <v>1.495E-3</v>
      </c>
      <c r="G22" s="13">
        <f t="shared" si="0"/>
        <v>5.0500000000000002E-4</v>
      </c>
      <c r="H22" s="82"/>
      <c r="I22" s="83"/>
    </row>
    <row r="23" spans="1:9" ht="24.95" customHeight="1" x14ac:dyDescent="0.25">
      <c r="A23" s="46" t="s">
        <v>14</v>
      </c>
      <c r="B23" s="46" t="s">
        <v>14</v>
      </c>
      <c r="C23" s="21" t="s">
        <v>8</v>
      </c>
      <c r="D23" s="40">
        <v>6</v>
      </c>
      <c r="E23" s="86">
        <v>1.9E-3</v>
      </c>
      <c r="F23" s="86">
        <v>1.696E-3</v>
      </c>
      <c r="G23" s="13">
        <f t="shared" si="0"/>
        <v>2.0399999999999997E-4</v>
      </c>
      <c r="H23" s="82"/>
      <c r="I23" s="83"/>
    </row>
    <row r="24" spans="1:9" ht="24.95" customHeight="1" x14ac:dyDescent="0.25">
      <c r="A24" s="84" t="s">
        <v>60</v>
      </c>
      <c r="B24" s="84" t="s">
        <v>60</v>
      </c>
      <c r="C24" s="21" t="s">
        <v>8</v>
      </c>
      <c r="D24" s="40">
        <v>6</v>
      </c>
      <c r="E24" s="86">
        <v>3.2000000000000002E-3</v>
      </c>
      <c r="F24" s="86">
        <v>2.31E-3</v>
      </c>
      <c r="G24" s="13">
        <f t="shared" si="0"/>
        <v>8.9000000000000017E-4</v>
      </c>
      <c r="H24" s="82"/>
      <c r="I24" s="83"/>
    </row>
    <row r="25" spans="1:9" ht="24.95" customHeight="1" x14ac:dyDescent="0.25">
      <c r="A25" s="46" t="s">
        <v>14</v>
      </c>
      <c r="B25" s="46" t="s">
        <v>14</v>
      </c>
      <c r="C25" s="19" t="s">
        <v>9</v>
      </c>
      <c r="D25" s="40">
        <v>5</v>
      </c>
      <c r="E25" s="81">
        <v>2.8000000000000001E-2</v>
      </c>
      <c r="F25" s="81">
        <v>2.4614E-2</v>
      </c>
      <c r="G25" s="13">
        <f t="shared" si="0"/>
        <v>3.3860000000000001E-3</v>
      </c>
      <c r="H25" s="82"/>
      <c r="I25" s="83"/>
    </row>
    <row r="26" spans="1:9" ht="24.95" customHeight="1" x14ac:dyDescent="0.25">
      <c r="A26" s="64" t="s">
        <v>59</v>
      </c>
      <c r="B26" s="64" t="s">
        <v>74</v>
      </c>
      <c r="C26" s="15" t="s">
        <v>10</v>
      </c>
      <c r="D26" s="40">
        <v>5</v>
      </c>
      <c r="E26" s="87">
        <v>2.7E-2</v>
      </c>
      <c r="F26" s="87">
        <v>1.5717999999999999E-2</v>
      </c>
      <c r="G26" s="13">
        <f t="shared" si="0"/>
        <v>1.1282E-2</v>
      </c>
      <c r="H26" s="82"/>
      <c r="I26" s="83"/>
    </row>
    <row r="27" spans="1:9" ht="24.95" customHeight="1" x14ac:dyDescent="0.25">
      <c r="A27" s="46" t="s">
        <v>12</v>
      </c>
      <c r="B27" s="46" t="s">
        <v>12</v>
      </c>
      <c r="C27" s="15" t="s">
        <v>11</v>
      </c>
      <c r="D27" s="40">
        <v>5</v>
      </c>
      <c r="E27" s="87">
        <v>2.4E-2</v>
      </c>
      <c r="F27" s="87">
        <v>4.3278999999999998E-2</v>
      </c>
      <c r="G27" s="13">
        <f t="shared" si="0"/>
        <v>-1.9278999999999998E-2</v>
      </c>
      <c r="H27" s="82"/>
      <c r="I27" s="83"/>
    </row>
    <row r="28" spans="1:9" ht="24.95" customHeight="1" x14ac:dyDescent="0.25">
      <c r="A28" s="66" t="s">
        <v>15</v>
      </c>
      <c r="B28" s="66" t="s">
        <v>15</v>
      </c>
      <c r="C28" s="15" t="s">
        <v>91</v>
      </c>
      <c r="D28" s="40">
        <v>5</v>
      </c>
      <c r="E28" s="87">
        <v>4.2000000000000003E-2</v>
      </c>
      <c r="F28" s="87">
        <v>5.2359999999999997E-2</v>
      </c>
      <c r="G28" s="13">
        <f t="shared" si="0"/>
        <v>-1.0359999999999994E-2</v>
      </c>
      <c r="H28" s="82"/>
      <c r="I28" s="83"/>
    </row>
    <row r="29" spans="1:9" ht="24.95" customHeight="1" x14ac:dyDescent="0.25">
      <c r="A29" s="88" t="s">
        <v>59</v>
      </c>
      <c r="B29" s="88" t="s">
        <v>59</v>
      </c>
      <c r="C29" s="26" t="s">
        <v>126</v>
      </c>
      <c r="D29" s="40">
        <v>5</v>
      </c>
      <c r="E29" s="87">
        <v>0.13014100000000001</v>
      </c>
      <c r="F29" s="87">
        <v>0.188134</v>
      </c>
      <c r="G29" s="89">
        <f t="shared" si="0"/>
        <v>-5.7992999999999989E-2</v>
      </c>
      <c r="H29" s="90"/>
      <c r="I29" s="91"/>
    </row>
    <row r="30" spans="1:9" ht="24.95" customHeight="1" x14ac:dyDescent="0.25">
      <c r="A30" s="64" t="s">
        <v>59</v>
      </c>
      <c r="B30" s="88" t="s">
        <v>59</v>
      </c>
      <c r="C30" s="29" t="s">
        <v>13</v>
      </c>
      <c r="D30" s="40">
        <v>7</v>
      </c>
      <c r="E30" s="87">
        <v>2E-3</v>
      </c>
      <c r="F30" s="87">
        <v>1.5870000000000001E-3</v>
      </c>
      <c r="G30" s="13">
        <f t="shared" si="0"/>
        <v>4.1299999999999996E-4</v>
      </c>
      <c r="H30" s="82"/>
      <c r="I30" s="91"/>
    </row>
    <row r="31" spans="1:9" ht="24.95" customHeight="1" x14ac:dyDescent="0.25">
      <c r="A31" s="46" t="s">
        <v>14</v>
      </c>
      <c r="B31" s="46" t="s">
        <v>14</v>
      </c>
      <c r="C31" s="30" t="s">
        <v>98</v>
      </c>
      <c r="D31" s="40">
        <v>6</v>
      </c>
      <c r="E31" s="87">
        <v>6.0000000000000001E-3</v>
      </c>
      <c r="F31" s="87">
        <v>5.4169999999999999E-3</v>
      </c>
      <c r="G31" s="13">
        <f t="shared" si="0"/>
        <v>5.8300000000000018E-4</v>
      </c>
      <c r="H31" s="82"/>
      <c r="I31" s="91"/>
    </row>
    <row r="32" spans="1:9" ht="24.95" customHeight="1" x14ac:dyDescent="0.25">
      <c r="A32" s="46" t="s">
        <v>14</v>
      </c>
      <c r="B32" s="46" t="s">
        <v>14</v>
      </c>
      <c r="C32" s="20" t="s">
        <v>127</v>
      </c>
      <c r="D32" s="39">
        <v>7</v>
      </c>
      <c r="E32" s="87">
        <v>1E-3</v>
      </c>
      <c r="F32" s="87">
        <v>1.1800000000000001E-3</v>
      </c>
      <c r="G32" s="13">
        <f t="shared" si="0"/>
        <v>-1.8000000000000004E-4</v>
      </c>
      <c r="H32" s="82"/>
      <c r="I32" s="83"/>
    </row>
    <row r="33" spans="1:9" ht="24.95" customHeight="1" x14ac:dyDescent="0.25">
      <c r="A33" s="66" t="s">
        <v>15</v>
      </c>
      <c r="B33" s="66" t="s">
        <v>15</v>
      </c>
      <c r="C33" s="92" t="s">
        <v>78</v>
      </c>
      <c r="D33" s="40">
        <v>6</v>
      </c>
      <c r="E33" s="87">
        <v>8.0000000000000002E-3</v>
      </c>
      <c r="F33" s="87">
        <v>9.4739999999999998E-3</v>
      </c>
      <c r="G33" s="13">
        <f t="shared" si="0"/>
        <v>-1.4739999999999996E-3</v>
      </c>
      <c r="H33" s="82"/>
      <c r="I33" s="83"/>
    </row>
    <row r="34" spans="1:9" ht="24.95" customHeight="1" x14ac:dyDescent="0.25">
      <c r="A34" s="46" t="s">
        <v>14</v>
      </c>
      <c r="B34" s="46" t="s">
        <v>14</v>
      </c>
      <c r="C34" s="93" t="s">
        <v>79</v>
      </c>
      <c r="D34" s="40">
        <v>6</v>
      </c>
      <c r="E34" s="94">
        <v>1.4999999999999999E-2</v>
      </c>
      <c r="F34" s="81">
        <v>4.104E-3</v>
      </c>
      <c r="G34" s="13">
        <f t="shared" si="0"/>
        <v>1.0895999999999999E-2</v>
      </c>
      <c r="H34" s="82"/>
      <c r="I34" s="91"/>
    </row>
    <row r="35" spans="1:9" ht="24.95" customHeight="1" x14ac:dyDescent="0.25">
      <c r="A35" s="84" t="s">
        <v>60</v>
      </c>
      <c r="B35" s="84" t="s">
        <v>60</v>
      </c>
      <c r="C35" s="20" t="s">
        <v>16</v>
      </c>
      <c r="D35" s="39">
        <v>6</v>
      </c>
      <c r="E35" s="87">
        <v>1.7799999999999999E-3</v>
      </c>
      <c r="F35" s="87">
        <v>1.9580000000000001E-3</v>
      </c>
      <c r="G35" s="13">
        <f t="shared" si="0"/>
        <v>-1.7800000000000021E-4</v>
      </c>
      <c r="H35" s="82"/>
      <c r="I35" s="83"/>
    </row>
    <row r="36" spans="1:9" ht="24.95" customHeight="1" x14ac:dyDescent="0.25">
      <c r="A36" s="64" t="s">
        <v>59</v>
      </c>
      <c r="B36" s="65" t="s">
        <v>59</v>
      </c>
      <c r="C36" s="20" t="s">
        <v>171</v>
      </c>
      <c r="D36" s="39">
        <v>5</v>
      </c>
      <c r="E36" s="87">
        <v>9.5112000000000002E-2</v>
      </c>
      <c r="F36" s="87">
        <v>0</v>
      </c>
      <c r="G36" s="13">
        <f t="shared" si="0"/>
        <v>9.5112000000000002E-2</v>
      </c>
      <c r="H36" s="82"/>
      <c r="I36" s="83"/>
    </row>
    <row r="37" spans="1:9" ht="24.95" customHeight="1" x14ac:dyDescent="0.25">
      <c r="A37" s="46" t="s">
        <v>14</v>
      </c>
      <c r="B37" s="46" t="s">
        <v>14</v>
      </c>
      <c r="C37" s="20" t="s">
        <v>17</v>
      </c>
      <c r="D37" s="40">
        <v>6</v>
      </c>
      <c r="E37" s="87">
        <v>2.5000000000000001E-3</v>
      </c>
      <c r="F37" s="87">
        <v>0</v>
      </c>
      <c r="G37" s="13">
        <f t="shared" si="0"/>
        <v>2.5000000000000001E-3</v>
      </c>
      <c r="H37" s="82"/>
      <c r="I37" s="83"/>
    </row>
    <row r="38" spans="1:9" ht="24.95" customHeight="1" x14ac:dyDescent="0.25">
      <c r="A38" s="66" t="s">
        <v>15</v>
      </c>
      <c r="B38" s="66" t="s">
        <v>15</v>
      </c>
      <c r="C38" s="20" t="s">
        <v>18</v>
      </c>
      <c r="D38" s="40">
        <v>7</v>
      </c>
      <c r="E38" s="87">
        <v>2.2850000000000001E-3</v>
      </c>
      <c r="F38" s="87">
        <v>1.14E-3</v>
      </c>
      <c r="G38" s="13">
        <f t="shared" si="0"/>
        <v>1.1450000000000002E-3</v>
      </c>
      <c r="H38" s="82"/>
      <c r="I38" s="83"/>
    </row>
    <row r="39" spans="1:9" ht="24.95" customHeight="1" x14ac:dyDescent="0.25">
      <c r="A39" s="66" t="s">
        <v>15</v>
      </c>
      <c r="B39" s="66" t="s">
        <v>15</v>
      </c>
      <c r="C39" s="20" t="s">
        <v>19</v>
      </c>
      <c r="D39" s="40">
        <v>6</v>
      </c>
      <c r="E39" s="87">
        <v>1.0999999999999999E-2</v>
      </c>
      <c r="F39" s="87">
        <v>1.2328E-2</v>
      </c>
      <c r="G39" s="13">
        <f t="shared" si="0"/>
        <v>-1.3280000000000011E-3</v>
      </c>
      <c r="H39" s="82"/>
      <c r="I39" s="83"/>
    </row>
    <row r="40" spans="1:9" ht="24.95" customHeight="1" x14ac:dyDescent="0.25">
      <c r="A40" s="46" t="s">
        <v>14</v>
      </c>
      <c r="B40" s="46" t="s">
        <v>14</v>
      </c>
      <c r="C40" s="20" t="s">
        <v>20</v>
      </c>
      <c r="D40" s="40">
        <v>6</v>
      </c>
      <c r="E40" s="87">
        <v>7.4000000000000003E-3</v>
      </c>
      <c r="F40" s="87">
        <v>1.3622E-2</v>
      </c>
      <c r="G40" s="13">
        <f t="shared" si="0"/>
        <v>-6.2220000000000001E-3</v>
      </c>
      <c r="H40" s="82"/>
      <c r="I40" s="83"/>
    </row>
    <row r="41" spans="1:9" ht="24.95" customHeight="1" x14ac:dyDescent="0.25">
      <c r="A41" s="66" t="s">
        <v>15</v>
      </c>
      <c r="B41" s="66" t="s">
        <v>15</v>
      </c>
      <c r="C41" s="20" t="s">
        <v>21</v>
      </c>
      <c r="D41" s="39">
        <v>7</v>
      </c>
      <c r="E41" s="87">
        <v>8.9999999999999998E-4</v>
      </c>
      <c r="F41" s="87">
        <v>9.8999999999999999E-4</v>
      </c>
      <c r="G41" s="13">
        <f t="shared" si="0"/>
        <v>-9.0000000000000019E-5</v>
      </c>
      <c r="H41" s="82"/>
      <c r="I41" s="83"/>
    </row>
    <row r="42" spans="1:9" ht="24.95" customHeight="1" x14ac:dyDescent="0.25">
      <c r="A42" s="66" t="s">
        <v>15</v>
      </c>
      <c r="B42" s="66" t="s">
        <v>15</v>
      </c>
      <c r="C42" s="20" t="s">
        <v>22</v>
      </c>
      <c r="D42" s="40">
        <v>6</v>
      </c>
      <c r="E42" s="87">
        <v>1.5120000000000001E-3</v>
      </c>
      <c r="F42" s="87">
        <v>2.3400000000000001E-3</v>
      </c>
      <c r="G42" s="13">
        <f t="shared" si="0"/>
        <v>-8.2799999999999996E-4</v>
      </c>
      <c r="H42" s="82"/>
      <c r="I42" s="83"/>
    </row>
    <row r="43" spans="1:9" ht="24.95" customHeight="1" x14ac:dyDescent="0.25">
      <c r="A43" s="46" t="s">
        <v>172</v>
      </c>
      <c r="B43" s="46" t="s">
        <v>172</v>
      </c>
      <c r="C43" s="20" t="s">
        <v>23</v>
      </c>
      <c r="D43" s="40">
        <v>5</v>
      </c>
      <c r="E43" s="87">
        <v>2.9000000000000001E-2</v>
      </c>
      <c r="F43" s="87">
        <v>2.9492000000000001E-2</v>
      </c>
      <c r="G43" s="13">
        <f t="shared" si="0"/>
        <v>-4.9199999999999938E-4</v>
      </c>
      <c r="H43" s="82"/>
      <c r="I43" s="83"/>
    </row>
    <row r="44" spans="1:9" ht="24.95" customHeight="1" x14ac:dyDescent="0.25">
      <c r="A44" s="66" t="s">
        <v>172</v>
      </c>
      <c r="B44" s="66" t="s">
        <v>172</v>
      </c>
      <c r="C44" s="20" t="s">
        <v>139</v>
      </c>
      <c r="D44" s="39">
        <v>5</v>
      </c>
      <c r="E44" s="87">
        <v>9.7257999999999997E-2</v>
      </c>
      <c r="F44" s="87">
        <v>0.115999</v>
      </c>
      <c r="G44" s="13">
        <f t="shared" si="0"/>
        <v>-1.8741000000000008E-2</v>
      </c>
      <c r="H44" s="82"/>
      <c r="I44" s="83"/>
    </row>
    <row r="45" spans="1:9" ht="24.95" customHeight="1" x14ac:dyDescent="0.25">
      <c r="A45" s="46" t="s">
        <v>14</v>
      </c>
      <c r="B45" s="46" t="s">
        <v>14</v>
      </c>
      <c r="C45" s="20" t="s">
        <v>24</v>
      </c>
      <c r="D45" s="40">
        <v>6</v>
      </c>
      <c r="E45" s="87">
        <v>3.0000000000000001E-3</v>
      </c>
      <c r="F45" s="87">
        <v>2.905E-3</v>
      </c>
      <c r="G45" s="13">
        <f t="shared" si="0"/>
        <v>9.5000000000000032E-5</v>
      </c>
      <c r="H45" s="82"/>
      <c r="I45" s="83"/>
    </row>
    <row r="46" spans="1:9" ht="24.95" customHeight="1" x14ac:dyDescent="0.2">
      <c r="A46" s="66" t="s">
        <v>15</v>
      </c>
      <c r="B46" s="66" t="s">
        <v>15</v>
      </c>
      <c r="C46" s="95" t="s">
        <v>80</v>
      </c>
      <c r="D46" s="39">
        <v>7</v>
      </c>
      <c r="E46" s="87">
        <v>1.766E-3</v>
      </c>
      <c r="F46" s="87">
        <v>1.3940000000000001E-3</v>
      </c>
      <c r="G46" s="13">
        <f t="shared" si="0"/>
        <v>3.7199999999999993E-4</v>
      </c>
      <c r="H46" s="82"/>
      <c r="I46" s="83"/>
    </row>
    <row r="47" spans="1:9" ht="24.95" customHeight="1" x14ac:dyDescent="0.2">
      <c r="A47" s="66" t="s">
        <v>15</v>
      </c>
      <c r="B47" s="66" t="s">
        <v>15</v>
      </c>
      <c r="C47" s="95" t="s">
        <v>81</v>
      </c>
      <c r="D47" s="40">
        <v>7</v>
      </c>
      <c r="E47" s="87">
        <v>7.5500000000000003E-4</v>
      </c>
      <c r="F47" s="87">
        <v>0</v>
      </c>
      <c r="G47" s="13">
        <f t="shared" si="0"/>
        <v>7.5500000000000003E-4</v>
      </c>
      <c r="H47" s="82"/>
      <c r="I47" s="83"/>
    </row>
    <row r="48" spans="1:9" ht="24.95" customHeight="1" x14ac:dyDescent="0.25">
      <c r="A48" s="66" t="s">
        <v>172</v>
      </c>
      <c r="B48" s="66" t="s">
        <v>172</v>
      </c>
      <c r="C48" s="20" t="s">
        <v>25</v>
      </c>
      <c r="D48" s="39">
        <v>7</v>
      </c>
      <c r="E48" s="87">
        <v>1.4890000000000001E-3</v>
      </c>
      <c r="F48" s="87">
        <v>1.8100000000000001E-4</v>
      </c>
      <c r="G48" s="13">
        <f t="shared" si="0"/>
        <v>1.3080000000000001E-3</v>
      </c>
      <c r="H48" s="82"/>
      <c r="I48" s="91"/>
    </row>
    <row r="49" spans="1:9" ht="24.95" customHeight="1" x14ac:dyDescent="0.25">
      <c r="A49" s="46" t="s">
        <v>14</v>
      </c>
      <c r="B49" s="46" t="s">
        <v>14</v>
      </c>
      <c r="C49" s="27" t="s">
        <v>26</v>
      </c>
      <c r="D49" s="39">
        <v>4</v>
      </c>
      <c r="E49" s="87">
        <v>0.21860299999999999</v>
      </c>
      <c r="F49" s="87">
        <v>0.24157400000000001</v>
      </c>
      <c r="G49" s="13">
        <f t="shared" si="0"/>
        <v>-2.2971000000000019E-2</v>
      </c>
      <c r="H49" s="82"/>
      <c r="I49" s="83"/>
    </row>
    <row r="50" spans="1:9" ht="24.95" customHeight="1" x14ac:dyDescent="0.25">
      <c r="A50" s="46" t="s">
        <v>14</v>
      </c>
      <c r="B50" s="46" t="s">
        <v>14</v>
      </c>
      <c r="C50" s="27" t="s">
        <v>26</v>
      </c>
      <c r="D50" s="39">
        <v>5</v>
      </c>
      <c r="E50" s="87">
        <v>0.25518800000000003</v>
      </c>
      <c r="F50" s="87">
        <v>0.24068200000000001</v>
      </c>
      <c r="G50" s="13">
        <f t="shared" si="0"/>
        <v>1.4506000000000019E-2</v>
      </c>
      <c r="H50" s="82"/>
      <c r="I50" s="83"/>
    </row>
    <row r="51" spans="1:9" ht="24.95" customHeight="1" x14ac:dyDescent="0.25">
      <c r="A51" s="64" t="s">
        <v>61</v>
      </c>
      <c r="B51" s="64" t="s">
        <v>61</v>
      </c>
      <c r="C51" s="20" t="s">
        <v>116</v>
      </c>
      <c r="D51" s="40">
        <v>6</v>
      </c>
      <c r="E51" s="87">
        <v>6.4710000000000002E-3</v>
      </c>
      <c r="F51" s="87">
        <v>8.1250000000000003E-3</v>
      </c>
      <c r="G51" s="13">
        <f t="shared" si="0"/>
        <v>-1.6540000000000001E-3</v>
      </c>
      <c r="H51" s="82"/>
      <c r="I51" s="83"/>
    </row>
    <row r="52" spans="1:9" ht="24.95" customHeight="1" x14ac:dyDescent="0.25">
      <c r="A52" s="66" t="s">
        <v>15</v>
      </c>
      <c r="B52" s="66" t="s">
        <v>15</v>
      </c>
      <c r="C52" s="20" t="s">
        <v>28</v>
      </c>
      <c r="D52" s="40">
        <v>6</v>
      </c>
      <c r="E52" s="87">
        <v>0.01</v>
      </c>
      <c r="F52" s="87">
        <v>5.738E-3</v>
      </c>
      <c r="G52" s="13">
        <f t="shared" si="0"/>
        <v>4.2620000000000002E-3</v>
      </c>
      <c r="H52" s="82"/>
      <c r="I52" s="91"/>
    </row>
    <row r="53" spans="1:9" ht="24.95" customHeight="1" x14ac:dyDescent="0.25">
      <c r="A53" s="64" t="s">
        <v>61</v>
      </c>
      <c r="B53" s="64" t="s">
        <v>61</v>
      </c>
      <c r="C53" s="28" t="s">
        <v>77</v>
      </c>
      <c r="D53" s="40">
        <v>5</v>
      </c>
      <c r="E53" s="87">
        <v>2.8000000000000001E-2</v>
      </c>
      <c r="F53" s="87">
        <v>4.3242999999999997E-2</v>
      </c>
      <c r="G53" s="13">
        <f t="shared" si="0"/>
        <v>-1.5242999999999996E-2</v>
      </c>
      <c r="H53" s="82"/>
      <c r="I53" s="83"/>
    </row>
    <row r="54" spans="1:9" ht="24.95" customHeight="1" x14ac:dyDescent="0.25">
      <c r="A54" s="66" t="s">
        <v>15</v>
      </c>
      <c r="B54" s="66" t="s">
        <v>15</v>
      </c>
      <c r="C54" s="27" t="s">
        <v>29</v>
      </c>
      <c r="D54" s="39">
        <v>4</v>
      </c>
      <c r="E54" s="87">
        <v>0.18363099999999999</v>
      </c>
      <c r="F54" s="87">
        <v>0.22422400000000001</v>
      </c>
      <c r="G54" s="13">
        <f t="shared" si="0"/>
        <v>-4.0593000000000018E-2</v>
      </c>
      <c r="H54" s="82"/>
      <c r="I54" s="83"/>
    </row>
    <row r="55" spans="1:9" ht="24.95" customHeight="1" x14ac:dyDescent="0.25">
      <c r="A55" s="66" t="s">
        <v>15</v>
      </c>
      <c r="B55" s="66" t="s">
        <v>15</v>
      </c>
      <c r="C55" s="27" t="s">
        <v>29</v>
      </c>
      <c r="D55" s="39">
        <v>6</v>
      </c>
      <c r="E55" s="87">
        <v>2.1274999999999999E-2</v>
      </c>
      <c r="F55" s="87">
        <v>2.3463999999999999E-2</v>
      </c>
      <c r="G55" s="13">
        <f t="shared" si="0"/>
        <v>-2.189E-3</v>
      </c>
      <c r="H55" s="82"/>
      <c r="I55" s="83"/>
    </row>
    <row r="56" spans="1:9" ht="24.95" customHeight="1" x14ac:dyDescent="0.25">
      <c r="A56" s="66" t="s">
        <v>15</v>
      </c>
      <c r="B56" s="66" t="s">
        <v>15</v>
      </c>
      <c r="C56" s="20" t="s">
        <v>30</v>
      </c>
      <c r="D56" s="40">
        <v>6</v>
      </c>
      <c r="E56" s="87">
        <v>2.5999999999999999E-3</v>
      </c>
      <c r="F56" s="87">
        <v>1.8519999999999999E-3</v>
      </c>
      <c r="G56" s="13">
        <f t="shared" si="0"/>
        <v>7.4799999999999997E-4</v>
      </c>
      <c r="H56" s="82"/>
      <c r="I56" s="83"/>
    </row>
    <row r="57" spans="1:9" ht="24.95" customHeight="1" x14ac:dyDescent="0.25">
      <c r="A57" s="46" t="s">
        <v>14</v>
      </c>
      <c r="B57" s="46" t="s">
        <v>14</v>
      </c>
      <c r="C57" s="15" t="s">
        <v>31</v>
      </c>
      <c r="D57" s="40">
        <v>7</v>
      </c>
      <c r="E57" s="87">
        <v>5.9999999999999995E-4</v>
      </c>
      <c r="F57" s="87">
        <v>1.5E-3</v>
      </c>
      <c r="G57" s="13">
        <f>E57-F57</f>
        <v>-9.0000000000000008E-4</v>
      </c>
      <c r="H57" s="82"/>
      <c r="I57" s="96"/>
    </row>
    <row r="58" spans="1:9" ht="24.95" customHeight="1" x14ac:dyDescent="0.25">
      <c r="A58" s="84" t="s">
        <v>60</v>
      </c>
      <c r="B58" s="84" t="s">
        <v>60</v>
      </c>
      <c r="C58" s="20" t="s">
        <v>32</v>
      </c>
      <c r="D58" s="39">
        <v>7</v>
      </c>
      <c r="E58" s="87">
        <v>5.0000000000000001E-4</v>
      </c>
      <c r="F58" s="87">
        <v>9.0799999999999995E-4</v>
      </c>
      <c r="G58" s="13">
        <f t="shared" si="0"/>
        <v>-4.0799999999999994E-4</v>
      </c>
      <c r="H58" s="82"/>
      <c r="I58" s="83"/>
    </row>
    <row r="59" spans="1:9" ht="24.95" customHeight="1" x14ac:dyDescent="0.25">
      <c r="A59" s="66" t="s">
        <v>15</v>
      </c>
      <c r="B59" s="66" t="s">
        <v>15</v>
      </c>
      <c r="C59" s="20" t="s">
        <v>33</v>
      </c>
      <c r="D59" s="39">
        <v>7</v>
      </c>
      <c r="E59" s="87">
        <v>8.0000000000000004E-4</v>
      </c>
      <c r="F59" s="87">
        <v>6.9099999999999999E-4</v>
      </c>
      <c r="G59" s="13">
        <f t="shared" si="0"/>
        <v>1.0900000000000005E-4</v>
      </c>
      <c r="H59" s="82"/>
      <c r="I59" s="83"/>
    </row>
    <row r="60" spans="1:9" ht="24.95" customHeight="1" x14ac:dyDescent="0.25">
      <c r="A60" s="66" t="s">
        <v>172</v>
      </c>
      <c r="B60" s="66" t="s">
        <v>172</v>
      </c>
      <c r="C60" s="20" t="s">
        <v>34</v>
      </c>
      <c r="D60" s="40">
        <v>5</v>
      </c>
      <c r="E60" s="87">
        <v>1.8322999999999999E-2</v>
      </c>
      <c r="F60" s="87">
        <v>1.8124000000000001E-2</v>
      </c>
      <c r="G60" s="13">
        <f t="shared" si="0"/>
        <v>1.9899999999999779E-4</v>
      </c>
      <c r="H60" s="82"/>
      <c r="I60" s="83"/>
    </row>
    <row r="61" spans="1:9" ht="24.95" customHeight="1" x14ac:dyDescent="0.25">
      <c r="A61" s="84" t="s">
        <v>60</v>
      </c>
      <c r="B61" s="84" t="s">
        <v>60</v>
      </c>
      <c r="C61" s="20" t="s">
        <v>35</v>
      </c>
      <c r="D61" s="40">
        <v>7</v>
      </c>
      <c r="E61" s="87">
        <v>1.6199999999999999E-3</v>
      </c>
      <c r="F61" s="87">
        <v>2.4480000000000001E-3</v>
      </c>
      <c r="G61" s="13">
        <f t="shared" si="0"/>
        <v>-8.2800000000000018E-4</v>
      </c>
      <c r="H61" s="82"/>
      <c r="I61" s="83"/>
    </row>
    <row r="62" spans="1:9" ht="24.95" customHeight="1" x14ac:dyDescent="0.25">
      <c r="A62" s="84" t="s">
        <v>60</v>
      </c>
      <c r="B62" s="84" t="s">
        <v>60</v>
      </c>
      <c r="C62" s="20" t="s">
        <v>35</v>
      </c>
      <c r="D62" s="39">
        <v>6</v>
      </c>
      <c r="E62" s="87">
        <v>2.029E-3</v>
      </c>
      <c r="F62" s="87">
        <v>2.2160000000000001E-3</v>
      </c>
      <c r="G62" s="13">
        <f t="shared" si="0"/>
        <v>-1.870000000000001E-4</v>
      </c>
      <c r="H62" s="82"/>
      <c r="I62" s="83"/>
    </row>
    <row r="63" spans="1:9" ht="24.95" customHeight="1" x14ac:dyDescent="0.25">
      <c r="A63" s="66" t="s">
        <v>15</v>
      </c>
      <c r="B63" s="66" t="s">
        <v>15</v>
      </c>
      <c r="C63" s="20" t="s">
        <v>36</v>
      </c>
      <c r="D63" s="40">
        <v>6</v>
      </c>
      <c r="E63" s="87">
        <v>3.5000000000000001E-3</v>
      </c>
      <c r="F63" s="87">
        <v>0</v>
      </c>
      <c r="G63" s="13">
        <f t="shared" si="0"/>
        <v>3.5000000000000001E-3</v>
      </c>
      <c r="H63" s="82"/>
      <c r="I63" s="83"/>
    </row>
    <row r="64" spans="1:9" ht="24.95" customHeight="1" x14ac:dyDescent="0.25">
      <c r="A64" s="66" t="s">
        <v>172</v>
      </c>
      <c r="B64" s="66" t="s">
        <v>172</v>
      </c>
      <c r="C64" s="20" t="s">
        <v>37</v>
      </c>
      <c r="D64" s="40">
        <v>6</v>
      </c>
      <c r="E64" s="87">
        <v>1.2625000000000001E-2</v>
      </c>
      <c r="F64" s="87">
        <v>1.1021E-2</v>
      </c>
      <c r="G64" s="13">
        <f t="shared" si="0"/>
        <v>1.6040000000000013E-3</v>
      </c>
      <c r="H64" s="82"/>
      <c r="I64" s="83"/>
    </row>
    <row r="65" spans="1:9" ht="24.95" customHeight="1" x14ac:dyDescent="0.25">
      <c r="A65" s="46" t="s">
        <v>14</v>
      </c>
      <c r="B65" s="46" t="s">
        <v>14</v>
      </c>
      <c r="C65" s="20" t="s">
        <v>173</v>
      </c>
      <c r="D65" s="39">
        <v>7</v>
      </c>
      <c r="E65" s="87">
        <v>1.6000000000000001E-3</v>
      </c>
      <c r="F65" s="87">
        <v>1.6479999999999999E-3</v>
      </c>
      <c r="G65" s="13">
        <f>E65-F65</f>
        <v>-4.7999999999999866E-5</v>
      </c>
      <c r="H65" s="82"/>
      <c r="I65" s="83"/>
    </row>
    <row r="66" spans="1:9" ht="24.95" customHeight="1" x14ac:dyDescent="0.25">
      <c r="A66" s="66" t="s">
        <v>172</v>
      </c>
      <c r="B66" s="66" t="s">
        <v>172</v>
      </c>
      <c r="C66" s="20" t="s">
        <v>39</v>
      </c>
      <c r="D66" s="40">
        <v>5</v>
      </c>
      <c r="E66" s="87">
        <v>3.6838000000000003E-2</v>
      </c>
      <c r="F66" s="87">
        <v>4.3371E-2</v>
      </c>
      <c r="G66" s="13">
        <f>E66-F66</f>
        <v>-6.5329999999999971E-3</v>
      </c>
      <c r="H66" s="82"/>
      <c r="I66" s="83"/>
    </row>
    <row r="67" spans="1:9" ht="24.95" customHeight="1" x14ac:dyDescent="0.25">
      <c r="A67" s="66" t="s">
        <v>172</v>
      </c>
      <c r="B67" s="66" t="s">
        <v>172</v>
      </c>
      <c r="C67" s="20" t="s">
        <v>39</v>
      </c>
      <c r="D67" s="40">
        <v>6</v>
      </c>
      <c r="E67" s="87">
        <v>1.4571000000000001E-2</v>
      </c>
      <c r="F67" s="87">
        <v>1.7884000000000001E-2</v>
      </c>
      <c r="G67" s="13">
        <f>E67-F67</f>
        <v>-3.313E-3</v>
      </c>
      <c r="H67" s="82"/>
      <c r="I67" s="83"/>
    </row>
    <row r="68" spans="1:9" ht="24.95" customHeight="1" x14ac:dyDescent="0.25">
      <c r="A68" s="46" t="s">
        <v>14</v>
      </c>
      <c r="B68" s="46" t="s">
        <v>14</v>
      </c>
      <c r="C68" s="20" t="s">
        <v>40</v>
      </c>
      <c r="D68" s="39">
        <v>4</v>
      </c>
      <c r="E68" s="87">
        <v>0.34533999999999998</v>
      </c>
      <c r="F68" s="87">
        <v>9.0509999999999993E-2</v>
      </c>
      <c r="G68" s="13">
        <f t="shared" ref="G68:G102" si="1">E68-F68</f>
        <v>0.25483</v>
      </c>
      <c r="H68" s="82"/>
      <c r="I68" s="83"/>
    </row>
    <row r="69" spans="1:9" ht="24.95" customHeight="1" x14ac:dyDescent="0.25">
      <c r="A69" s="46" t="s">
        <v>14</v>
      </c>
      <c r="B69" s="46" t="s">
        <v>14</v>
      </c>
      <c r="C69" s="20" t="s">
        <v>41</v>
      </c>
      <c r="D69" s="40">
        <v>6</v>
      </c>
      <c r="E69" s="87">
        <v>2E-3</v>
      </c>
      <c r="F69" s="87">
        <v>2.5200000000000001E-3</v>
      </c>
      <c r="G69" s="13">
        <f t="shared" si="1"/>
        <v>-5.2000000000000006E-4</v>
      </c>
      <c r="H69" s="82"/>
      <c r="I69" s="83"/>
    </row>
    <row r="70" spans="1:9" ht="24.95" customHeight="1" x14ac:dyDescent="0.25">
      <c r="A70" s="66" t="s">
        <v>15</v>
      </c>
      <c r="B70" s="66" t="s">
        <v>15</v>
      </c>
      <c r="C70" s="20" t="s">
        <v>68</v>
      </c>
      <c r="D70" s="39">
        <v>7</v>
      </c>
      <c r="E70" s="87">
        <v>8.0000000000000004E-4</v>
      </c>
      <c r="F70" s="87">
        <v>1.413E-3</v>
      </c>
      <c r="G70" s="13">
        <f t="shared" si="1"/>
        <v>-6.1299999999999994E-4</v>
      </c>
      <c r="H70" s="82"/>
      <c r="I70" s="83"/>
    </row>
    <row r="71" spans="1:9" ht="24.95" customHeight="1" x14ac:dyDescent="0.25">
      <c r="A71" s="66" t="s">
        <v>42</v>
      </c>
      <c r="B71" s="66" t="s">
        <v>42</v>
      </c>
      <c r="C71" s="20" t="s">
        <v>105</v>
      </c>
      <c r="D71" s="40">
        <v>6</v>
      </c>
      <c r="E71" s="87">
        <v>2.5000000000000001E-3</v>
      </c>
      <c r="F71" s="87">
        <v>1.3519999999999999E-3</v>
      </c>
      <c r="G71" s="13">
        <f t="shared" si="1"/>
        <v>1.1480000000000001E-3</v>
      </c>
      <c r="H71" s="82"/>
      <c r="I71" s="91"/>
    </row>
    <row r="72" spans="1:9" ht="24.95" customHeight="1" x14ac:dyDescent="0.25">
      <c r="A72" s="46" t="s">
        <v>14</v>
      </c>
      <c r="B72" s="46" t="s">
        <v>14</v>
      </c>
      <c r="C72" s="20" t="s">
        <v>43</v>
      </c>
      <c r="D72" s="40">
        <v>6</v>
      </c>
      <c r="E72" s="87">
        <v>9.0399999999999994E-3</v>
      </c>
      <c r="F72" s="87">
        <v>8.3999999999999995E-3</v>
      </c>
      <c r="G72" s="13">
        <f t="shared" si="1"/>
        <v>6.3999999999999994E-4</v>
      </c>
      <c r="H72" s="82"/>
      <c r="I72" s="91"/>
    </row>
    <row r="73" spans="1:9" ht="24.95" customHeight="1" x14ac:dyDescent="0.25">
      <c r="A73" s="84" t="s">
        <v>60</v>
      </c>
      <c r="B73" s="84" t="s">
        <v>60</v>
      </c>
      <c r="C73" s="20" t="s">
        <v>44</v>
      </c>
      <c r="D73" s="40">
        <v>5</v>
      </c>
      <c r="E73" s="87">
        <v>1.5633000000000001E-2</v>
      </c>
      <c r="F73" s="87">
        <v>1.1705999999999999E-2</v>
      </c>
      <c r="G73" s="13">
        <f t="shared" si="1"/>
        <v>3.9270000000000017E-3</v>
      </c>
      <c r="H73" s="82"/>
      <c r="I73" s="83"/>
    </row>
    <row r="74" spans="1:9" ht="24.95" customHeight="1" x14ac:dyDescent="0.25">
      <c r="A74" s="46" t="s">
        <v>14</v>
      </c>
      <c r="B74" s="46" t="s">
        <v>14</v>
      </c>
      <c r="C74" s="20" t="s">
        <v>45</v>
      </c>
      <c r="D74" s="40">
        <v>7</v>
      </c>
      <c r="E74" s="87">
        <v>1E-3</v>
      </c>
      <c r="F74" s="87">
        <v>1.1999999999999999E-3</v>
      </c>
      <c r="G74" s="13">
        <f t="shared" si="1"/>
        <v>-1.9999999999999987E-4</v>
      </c>
      <c r="H74" s="82"/>
      <c r="I74" s="83"/>
    </row>
    <row r="75" spans="1:9" ht="24.95" customHeight="1" x14ac:dyDescent="0.25">
      <c r="A75" s="66" t="s">
        <v>172</v>
      </c>
      <c r="B75" s="66" t="s">
        <v>172</v>
      </c>
      <c r="C75" s="20" t="s">
        <v>46</v>
      </c>
      <c r="D75" s="40">
        <v>6</v>
      </c>
      <c r="E75" s="87">
        <v>6.4120000000000002E-3</v>
      </c>
      <c r="F75" s="87">
        <v>5.28E-3</v>
      </c>
      <c r="G75" s="13">
        <f t="shared" si="1"/>
        <v>1.1320000000000002E-3</v>
      </c>
      <c r="H75" s="82"/>
      <c r="I75" s="83"/>
    </row>
    <row r="76" spans="1:9" ht="24.95" customHeight="1" x14ac:dyDescent="0.25">
      <c r="A76" s="46" t="s">
        <v>62</v>
      </c>
      <c r="B76" s="84" t="s">
        <v>60</v>
      </c>
      <c r="C76" s="20" t="s">
        <v>47</v>
      </c>
      <c r="D76" s="40">
        <v>5</v>
      </c>
      <c r="E76" s="87">
        <v>3.0000000000000001E-3</v>
      </c>
      <c r="F76" s="87">
        <v>1.0329E-2</v>
      </c>
      <c r="G76" s="13">
        <f>E76-F76</f>
        <v>-7.3289999999999996E-3</v>
      </c>
      <c r="H76" s="82"/>
      <c r="I76" s="91"/>
    </row>
    <row r="77" spans="1:9" ht="24.95" customHeight="1" x14ac:dyDescent="0.25">
      <c r="A77" s="46" t="s">
        <v>62</v>
      </c>
      <c r="B77" s="84" t="s">
        <v>60</v>
      </c>
      <c r="C77" s="20" t="s">
        <v>48</v>
      </c>
      <c r="D77" s="40">
        <v>5</v>
      </c>
      <c r="E77" s="87">
        <v>7.4999999999999997E-2</v>
      </c>
      <c r="F77" s="87">
        <v>5.1277000000000003E-2</v>
      </c>
      <c r="G77" s="13">
        <f t="shared" si="1"/>
        <v>2.3722999999999994E-2</v>
      </c>
      <c r="H77" s="82"/>
      <c r="I77" s="91"/>
    </row>
    <row r="78" spans="1:9" ht="24.95" customHeight="1" x14ac:dyDescent="0.25">
      <c r="A78" s="46" t="s">
        <v>27</v>
      </c>
      <c r="B78" s="46" t="s">
        <v>27</v>
      </c>
      <c r="C78" s="20" t="s">
        <v>146</v>
      </c>
      <c r="D78" s="39">
        <v>4</v>
      </c>
      <c r="E78" s="87">
        <v>0.16</v>
      </c>
      <c r="F78" s="87">
        <v>0.14835300000000001</v>
      </c>
      <c r="G78" s="13">
        <f t="shared" si="1"/>
        <v>1.1646999999999991E-2</v>
      </c>
      <c r="H78" s="82"/>
      <c r="I78" s="91"/>
    </row>
    <row r="79" spans="1:9" ht="24.95" customHeight="1" x14ac:dyDescent="0.25">
      <c r="A79" s="64" t="s">
        <v>61</v>
      </c>
      <c r="B79" s="64" t="s">
        <v>61</v>
      </c>
      <c r="C79" s="20" t="s">
        <v>49</v>
      </c>
      <c r="D79" s="39">
        <v>6</v>
      </c>
      <c r="E79" s="87">
        <v>8.4000000000000003E-4</v>
      </c>
      <c r="F79" s="87">
        <v>1.096E-3</v>
      </c>
      <c r="G79" s="13">
        <f t="shared" si="1"/>
        <v>-2.5599999999999993E-4</v>
      </c>
      <c r="H79" s="82"/>
      <c r="I79" s="83"/>
    </row>
    <row r="80" spans="1:9" ht="24.95" customHeight="1" x14ac:dyDescent="0.25">
      <c r="A80" s="46" t="s">
        <v>14</v>
      </c>
      <c r="B80" s="46" t="s">
        <v>14</v>
      </c>
      <c r="C80" s="20" t="s">
        <v>50</v>
      </c>
      <c r="D80" s="40">
        <v>4</v>
      </c>
      <c r="E80" s="87">
        <v>0.25296000000000002</v>
      </c>
      <c r="F80" s="87">
        <v>0.16875599999999999</v>
      </c>
      <c r="G80" s="13">
        <f t="shared" si="1"/>
        <v>8.4204000000000029E-2</v>
      </c>
      <c r="H80" s="82"/>
      <c r="I80" s="96"/>
    </row>
    <row r="81" spans="1:9" ht="24.95" customHeight="1" x14ac:dyDescent="0.25">
      <c r="A81" s="46" t="s">
        <v>14</v>
      </c>
      <c r="B81" s="46" t="s">
        <v>14</v>
      </c>
      <c r="C81" s="20" t="s">
        <v>143</v>
      </c>
      <c r="D81" s="40">
        <v>5</v>
      </c>
      <c r="E81" s="87">
        <v>1.3710999999999999E-2</v>
      </c>
      <c r="F81" s="87">
        <v>5.7200000000000003E-3</v>
      </c>
      <c r="G81" s="13">
        <f t="shared" si="1"/>
        <v>7.9909999999999981E-3</v>
      </c>
      <c r="H81" s="82"/>
      <c r="I81" s="97"/>
    </row>
    <row r="82" spans="1:9" ht="24.95" customHeight="1" x14ac:dyDescent="0.25">
      <c r="A82" s="46" t="s">
        <v>14</v>
      </c>
      <c r="B82" s="46" t="s">
        <v>14</v>
      </c>
      <c r="C82" s="20" t="s">
        <v>51</v>
      </c>
      <c r="D82" s="39">
        <v>6</v>
      </c>
      <c r="E82" s="87">
        <v>4.2599999999999999E-3</v>
      </c>
      <c r="F82" s="87">
        <v>1.112E-2</v>
      </c>
      <c r="G82" s="13">
        <f t="shared" si="1"/>
        <v>-6.8599999999999998E-3</v>
      </c>
      <c r="H82" s="82"/>
      <c r="I82" s="83"/>
    </row>
    <row r="83" spans="1:9" ht="24.95" customHeight="1" x14ac:dyDescent="0.25">
      <c r="A83" s="46" t="s">
        <v>14</v>
      </c>
      <c r="B83" s="46" t="s">
        <v>14</v>
      </c>
      <c r="C83" s="20" t="s">
        <v>52</v>
      </c>
      <c r="D83" s="40">
        <v>5</v>
      </c>
      <c r="E83" s="87">
        <v>1.43E-2</v>
      </c>
      <c r="F83" s="87">
        <v>2.8518999999999999E-2</v>
      </c>
      <c r="G83" s="13">
        <f t="shared" si="1"/>
        <v>-1.4218999999999999E-2</v>
      </c>
      <c r="H83" s="82"/>
      <c r="I83" s="91"/>
    </row>
    <row r="84" spans="1:9" ht="24.95" customHeight="1" x14ac:dyDescent="0.25">
      <c r="A84" s="66" t="s">
        <v>172</v>
      </c>
      <c r="B84" s="66" t="s">
        <v>172</v>
      </c>
      <c r="C84" s="20" t="s">
        <v>53</v>
      </c>
      <c r="D84" s="39">
        <v>4</v>
      </c>
      <c r="E84" s="87">
        <v>0.263158</v>
      </c>
      <c r="F84" s="87">
        <v>0.324768</v>
      </c>
      <c r="G84" s="13">
        <f t="shared" si="1"/>
        <v>-6.1609999999999998E-2</v>
      </c>
      <c r="H84" s="82"/>
      <c r="I84" s="83"/>
    </row>
    <row r="85" spans="1:9" ht="24.95" customHeight="1" x14ac:dyDescent="0.25">
      <c r="A85" s="46" t="s">
        <v>14</v>
      </c>
      <c r="B85" s="46" t="s">
        <v>14</v>
      </c>
      <c r="C85" s="20" t="s">
        <v>53</v>
      </c>
      <c r="D85" s="39">
        <v>6</v>
      </c>
      <c r="E85" s="87">
        <v>2.2183000000000001E-2</v>
      </c>
      <c r="F85" s="87">
        <v>2.2190000000000001E-2</v>
      </c>
      <c r="G85" s="13">
        <f t="shared" si="1"/>
        <v>-7.0000000000000617E-6</v>
      </c>
      <c r="H85" s="82"/>
      <c r="I85" s="83"/>
    </row>
    <row r="86" spans="1:9" ht="24.95" customHeight="1" x14ac:dyDescent="0.25">
      <c r="A86" s="66" t="s">
        <v>172</v>
      </c>
      <c r="B86" s="66" t="s">
        <v>172</v>
      </c>
      <c r="C86" s="20" t="s">
        <v>54</v>
      </c>
      <c r="D86" s="40">
        <v>6</v>
      </c>
      <c r="E86" s="87">
        <v>3.0000000000000001E-3</v>
      </c>
      <c r="F86" s="87">
        <v>2.16E-3</v>
      </c>
      <c r="G86" s="13">
        <f t="shared" si="1"/>
        <v>8.4000000000000003E-4</v>
      </c>
      <c r="H86" s="82"/>
      <c r="I86" s="83"/>
    </row>
    <row r="87" spans="1:9" ht="24.95" customHeight="1" x14ac:dyDescent="0.25">
      <c r="A87" s="46" t="s">
        <v>14</v>
      </c>
      <c r="B87" s="46" t="s">
        <v>14</v>
      </c>
      <c r="C87" s="20" t="s">
        <v>55</v>
      </c>
      <c r="D87" s="47">
        <v>6</v>
      </c>
      <c r="E87" s="87">
        <v>2E-3</v>
      </c>
      <c r="F87" s="87">
        <v>8.34E-4</v>
      </c>
      <c r="G87" s="13">
        <f t="shared" si="1"/>
        <v>1.1659999999999999E-3</v>
      </c>
      <c r="H87" s="82"/>
      <c r="I87" s="91"/>
    </row>
    <row r="88" spans="1:9" ht="24.95" customHeight="1" x14ac:dyDescent="0.25">
      <c r="A88" s="46" t="s">
        <v>14</v>
      </c>
      <c r="B88" s="46" t="s">
        <v>14</v>
      </c>
      <c r="C88" s="20" t="s">
        <v>56</v>
      </c>
      <c r="D88" s="39">
        <v>7</v>
      </c>
      <c r="E88" s="87">
        <v>7.3099999999999999E-4</v>
      </c>
      <c r="F88" s="87">
        <v>4.1199999999999999E-4</v>
      </c>
      <c r="G88" s="13">
        <f t="shared" si="1"/>
        <v>3.19E-4</v>
      </c>
      <c r="H88" s="82"/>
      <c r="I88" s="91"/>
    </row>
    <row r="89" spans="1:9" ht="24.95" customHeight="1" x14ac:dyDescent="0.25">
      <c r="A89" s="46" t="s">
        <v>14</v>
      </c>
      <c r="B89" s="46" t="s">
        <v>14</v>
      </c>
      <c r="C89" s="20" t="s">
        <v>57</v>
      </c>
      <c r="D89" s="40">
        <v>6</v>
      </c>
      <c r="E89" s="87">
        <v>1.4999999999999999E-2</v>
      </c>
      <c r="F89" s="87">
        <v>9.4570000000000001E-3</v>
      </c>
      <c r="G89" s="13">
        <f t="shared" si="1"/>
        <v>5.5429999999999993E-3</v>
      </c>
      <c r="H89" s="82"/>
      <c r="I89" s="83"/>
    </row>
    <row r="90" spans="1:9" ht="24.95" customHeight="1" x14ac:dyDescent="0.25">
      <c r="A90" s="46" t="s">
        <v>14</v>
      </c>
      <c r="B90" s="46" t="s">
        <v>14</v>
      </c>
      <c r="C90" s="20" t="s">
        <v>58</v>
      </c>
      <c r="D90" s="40">
        <v>5</v>
      </c>
      <c r="E90" s="87">
        <v>0.12321</v>
      </c>
      <c r="F90" s="87">
        <v>9.1286999999999993E-2</v>
      </c>
      <c r="G90" s="13">
        <f t="shared" si="1"/>
        <v>3.1923000000000007E-2</v>
      </c>
      <c r="H90" s="82"/>
      <c r="I90" s="91"/>
    </row>
    <row r="91" spans="1:9" ht="24.95" customHeight="1" x14ac:dyDescent="0.25">
      <c r="A91" s="64" t="s">
        <v>61</v>
      </c>
      <c r="B91" s="64" t="s">
        <v>61</v>
      </c>
      <c r="C91" s="92" t="s">
        <v>93</v>
      </c>
      <c r="D91" s="40">
        <v>6</v>
      </c>
      <c r="E91" s="81">
        <v>2.8E-3</v>
      </c>
      <c r="F91" s="81">
        <v>2.7539999999999999E-3</v>
      </c>
      <c r="G91" s="89">
        <f t="shared" si="1"/>
        <v>4.6000000000000034E-5</v>
      </c>
      <c r="H91" s="90"/>
      <c r="I91" s="83"/>
    </row>
    <row r="92" spans="1:9" ht="24.95" customHeight="1" x14ac:dyDescent="0.25">
      <c r="A92" s="64" t="s">
        <v>61</v>
      </c>
      <c r="B92" s="64" t="s">
        <v>61</v>
      </c>
      <c r="C92" s="92" t="s">
        <v>63</v>
      </c>
      <c r="D92" s="40">
        <v>6</v>
      </c>
      <c r="E92" s="81">
        <v>5.0000000000000001E-3</v>
      </c>
      <c r="F92" s="81">
        <v>5.0400000000000002E-3</v>
      </c>
      <c r="G92" s="89">
        <f t="shared" si="1"/>
        <v>-4.0000000000000105E-5</v>
      </c>
      <c r="H92" s="90"/>
      <c r="I92" s="83"/>
    </row>
    <row r="93" spans="1:9" ht="24.95" customHeight="1" x14ac:dyDescent="0.25">
      <c r="A93" s="64" t="s">
        <v>61</v>
      </c>
      <c r="B93" s="64" t="s">
        <v>61</v>
      </c>
      <c r="C93" s="98" t="s">
        <v>64</v>
      </c>
      <c r="D93" s="40">
        <v>6</v>
      </c>
      <c r="E93" s="81">
        <v>0.01</v>
      </c>
      <c r="F93" s="81">
        <v>4.999E-3</v>
      </c>
      <c r="G93" s="89">
        <f t="shared" si="1"/>
        <v>5.0010000000000002E-3</v>
      </c>
      <c r="H93" s="90"/>
      <c r="I93" s="91"/>
    </row>
    <row r="94" spans="1:9" ht="24.95" customHeight="1" x14ac:dyDescent="0.25">
      <c r="A94" s="64" t="s">
        <v>61</v>
      </c>
      <c r="B94" s="64" t="s">
        <v>61</v>
      </c>
      <c r="C94" s="98" t="s">
        <v>65</v>
      </c>
      <c r="D94" s="39">
        <v>7</v>
      </c>
      <c r="E94" s="81">
        <v>8.0000000000000004E-4</v>
      </c>
      <c r="F94" s="81">
        <v>1.075E-3</v>
      </c>
      <c r="G94" s="89">
        <f t="shared" si="1"/>
        <v>-2.7499999999999996E-4</v>
      </c>
      <c r="H94" s="90"/>
      <c r="I94" s="91"/>
    </row>
    <row r="95" spans="1:9" ht="24.95" customHeight="1" x14ac:dyDescent="0.25">
      <c r="A95" s="84" t="s">
        <v>60</v>
      </c>
      <c r="B95" s="84" t="s">
        <v>60</v>
      </c>
      <c r="C95" s="99" t="s">
        <v>66</v>
      </c>
      <c r="D95" s="40">
        <v>5</v>
      </c>
      <c r="E95" s="81">
        <v>3.1E-2</v>
      </c>
      <c r="F95" s="81">
        <v>2.1770000000000001E-2</v>
      </c>
      <c r="G95" s="89">
        <f t="shared" si="1"/>
        <v>9.2299999999999986E-3</v>
      </c>
      <c r="H95" s="90"/>
      <c r="I95" s="91"/>
    </row>
    <row r="96" spans="1:9" ht="24.95" customHeight="1" x14ac:dyDescent="0.25">
      <c r="A96" s="66" t="s">
        <v>15</v>
      </c>
      <c r="B96" s="66" t="s">
        <v>15</v>
      </c>
      <c r="C96" s="93" t="s">
        <v>92</v>
      </c>
      <c r="D96" s="40">
        <v>7</v>
      </c>
      <c r="E96" s="94">
        <v>1.1460000000000001E-3</v>
      </c>
      <c r="F96" s="81">
        <v>9.8400000000000007E-4</v>
      </c>
      <c r="G96" s="89">
        <f t="shared" si="1"/>
        <v>1.6200000000000003E-4</v>
      </c>
      <c r="H96" s="90"/>
      <c r="I96" s="83"/>
    </row>
    <row r="97" spans="1:9" ht="24.95" customHeight="1" x14ac:dyDescent="0.25">
      <c r="A97" s="66" t="s">
        <v>15</v>
      </c>
      <c r="B97" s="66" t="s">
        <v>15</v>
      </c>
      <c r="C97" s="93" t="s">
        <v>69</v>
      </c>
      <c r="D97" s="40">
        <v>7</v>
      </c>
      <c r="E97" s="81">
        <v>1.005E-3</v>
      </c>
      <c r="F97" s="81">
        <v>8.3000000000000001E-4</v>
      </c>
      <c r="G97" s="89">
        <f t="shared" si="1"/>
        <v>1.7500000000000003E-4</v>
      </c>
      <c r="H97" s="90"/>
      <c r="I97" s="83"/>
    </row>
    <row r="98" spans="1:9" ht="24.95" customHeight="1" x14ac:dyDescent="0.25">
      <c r="A98" s="66" t="s">
        <v>15</v>
      </c>
      <c r="B98" s="66" t="s">
        <v>15</v>
      </c>
      <c r="C98" s="92" t="s">
        <v>70</v>
      </c>
      <c r="D98" s="40">
        <v>7</v>
      </c>
      <c r="E98" s="81">
        <v>1E-3</v>
      </c>
      <c r="F98" s="81">
        <v>1.1360000000000001E-3</v>
      </c>
      <c r="G98" s="89">
        <f t="shared" si="1"/>
        <v>-1.3600000000000005E-4</v>
      </c>
      <c r="H98" s="90"/>
      <c r="I98" s="83"/>
    </row>
    <row r="99" spans="1:9" ht="24.95" customHeight="1" x14ac:dyDescent="0.25">
      <c r="A99" s="64" t="s">
        <v>61</v>
      </c>
      <c r="B99" s="64" t="s">
        <v>61</v>
      </c>
      <c r="C99" s="92" t="s">
        <v>71</v>
      </c>
      <c r="D99" s="40">
        <v>7</v>
      </c>
      <c r="E99" s="81">
        <v>7.6599999999999997E-4</v>
      </c>
      <c r="F99" s="81">
        <v>1.0120000000000001E-3</v>
      </c>
      <c r="G99" s="89">
        <f t="shared" si="1"/>
        <v>-2.4600000000000012E-4</v>
      </c>
      <c r="H99" s="90"/>
      <c r="I99" s="83"/>
    </row>
    <row r="100" spans="1:9" ht="24.95" customHeight="1" x14ac:dyDescent="0.25">
      <c r="A100" s="66" t="s">
        <v>15</v>
      </c>
      <c r="B100" s="66" t="s">
        <v>15</v>
      </c>
      <c r="C100" s="24" t="s">
        <v>72</v>
      </c>
      <c r="D100" s="40">
        <v>7</v>
      </c>
      <c r="E100" s="81">
        <v>1.408E-3</v>
      </c>
      <c r="F100" s="81">
        <v>1.3389999999999999E-3</v>
      </c>
      <c r="G100" s="89">
        <f t="shared" si="1"/>
        <v>6.9000000000000051E-5</v>
      </c>
      <c r="H100" s="90"/>
      <c r="I100" s="83"/>
    </row>
    <row r="101" spans="1:9" ht="24.95" customHeight="1" x14ac:dyDescent="0.25">
      <c r="A101" s="46" t="s">
        <v>14</v>
      </c>
      <c r="B101" s="46" t="s">
        <v>14</v>
      </c>
      <c r="C101" s="92" t="s">
        <v>73</v>
      </c>
      <c r="D101" s="39">
        <v>7</v>
      </c>
      <c r="E101" s="81">
        <v>2.1080000000000001E-3</v>
      </c>
      <c r="F101" s="81">
        <v>2.2759999999999998E-3</v>
      </c>
      <c r="G101" s="89">
        <f t="shared" si="1"/>
        <v>-1.6799999999999975E-4</v>
      </c>
      <c r="H101" s="90"/>
      <c r="I101" s="83"/>
    </row>
    <row r="102" spans="1:9" ht="24.95" customHeight="1" x14ac:dyDescent="0.25">
      <c r="A102" s="46" t="s">
        <v>14</v>
      </c>
      <c r="B102" s="46" t="s">
        <v>14</v>
      </c>
      <c r="C102" s="99" t="s">
        <v>144</v>
      </c>
      <c r="D102" s="39">
        <v>7</v>
      </c>
      <c r="E102" s="81">
        <v>1E-3</v>
      </c>
      <c r="F102" s="81">
        <v>6.9999999999999999E-4</v>
      </c>
      <c r="G102" s="89">
        <f t="shared" si="1"/>
        <v>3.0000000000000003E-4</v>
      </c>
      <c r="H102" s="90"/>
      <c r="I102" s="96"/>
    </row>
    <row r="103" spans="1:9" ht="24.95" customHeight="1" x14ac:dyDescent="0.25">
      <c r="A103" s="46" t="s">
        <v>15</v>
      </c>
      <c r="B103" s="46" t="s">
        <v>15</v>
      </c>
      <c r="C103" s="99" t="s">
        <v>75</v>
      </c>
      <c r="D103" s="39">
        <v>7</v>
      </c>
      <c r="E103" s="81">
        <v>8.0000000000000004E-4</v>
      </c>
      <c r="F103" s="81">
        <v>6.7100000000000005E-4</v>
      </c>
      <c r="G103" s="89">
        <f>E103-F103</f>
        <v>1.2899999999999999E-4</v>
      </c>
      <c r="H103" s="90"/>
      <c r="I103" s="91"/>
    </row>
    <row r="104" spans="1:9" ht="24.95" customHeight="1" x14ac:dyDescent="0.25">
      <c r="A104" s="46" t="s">
        <v>172</v>
      </c>
      <c r="B104" s="46" t="s">
        <v>172</v>
      </c>
      <c r="C104" s="92" t="s">
        <v>76</v>
      </c>
      <c r="D104" s="40">
        <v>6</v>
      </c>
      <c r="E104" s="100">
        <v>4.7910000000000001E-3</v>
      </c>
      <c r="F104" s="100">
        <v>3.6879999999999999E-3</v>
      </c>
      <c r="G104" s="89">
        <f>E104-F104</f>
        <v>1.1030000000000002E-3</v>
      </c>
      <c r="H104" s="90"/>
      <c r="I104" s="83"/>
    </row>
    <row r="105" spans="1:9" ht="24.95" customHeight="1" x14ac:dyDescent="0.2">
      <c r="A105" s="46" t="s">
        <v>172</v>
      </c>
      <c r="B105" s="46" t="s">
        <v>172</v>
      </c>
      <c r="C105" s="101" t="s">
        <v>82</v>
      </c>
      <c r="D105" s="47">
        <v>5</v>
      </c>
      <c r="E105" s="81">
        <v>1.4999999999999999E-2</v>
      </c>
      <c r="F105" s="81">
        <v>1.6285000000000001E-2</v>
      </c>
      <c r="G105" s="89">
        <f>E105-F105</f>
        <v>-1.2850000000000014E-3</v>
      </c>
      <c r="H105" s="102"/>
      <c r="I105" s="83"/>
    </row>
    <row r="106" spans="1:9" ht="24.95" customHeight="1" x14ac:dyDescent="0.2">
      <c r="A106" s="46" t="s">
        <v>27</v>
      </c>
      <c r="B106" s="46" t="s">
        <v>27</v>
      </c>
      <c r="C106" s="101" t="s">
        <v>83</v>
      </c>
      <c r="D106" s="40">
        <v>6</v>
      </c>
      <c r="E106" s="81">
        <v>6.0000000000000001E-3</v>
      </c>
      <c r="F106" s="81">
        <v>4.1479999999999998E-3</v>
      </c>
      <c r="G106" s="89">
        <f t="shared" ref="G106:G159" si="2">E106-F106</f>
        <v>1.8520000000000003E-3</v>
      </c>
      <c r="H106" s="90"/>
      <c r="I106" s="83"/>
    </row>
    <row r="107" spans="1:9" ht="24.95" customHeight="1" x14ac:dyDescent="0.2">
      <c r="A107" s="46" t="s">
        <v>27</v>
      </c>
      <c r="B107" s="46" t="s">
        <v>27</v>
      </c>
      <c r="C107" s="101" t="s">
        <v>84</v>
      </c>
      <c r="D107" s="40">
        <v>6</v>
      </c>
      <c r="E107" s="81">
        <v>8.9999999999999993E-3</v>
      </c>
      <c r="F107" s="81">
        <v>3.5000000000000001E-3</v>
      </c>
      <c r="G107" s="89">
        <f t="shared" si="2"/>
        <v>5.4999999999999997E-3</v>
      </c>
      <c r="H107" s="90"/>
      <c r="I107" s="91"/>
    </row>
    <row r="108" spans="1:9" ht="24.95" customHeight="1" x14ac:dyDescent="0.25">
      <c r="A108" s="103" t="s">
        <v>74</v>
      </c>
      <c r="B108" s="103" t="s">
        <v>74</v>
      </c>
      <c r="C108" s="104" t="s">
        <v>85</v>
      </c>
      <c r="D108" s="40">
        <v>5</v>
      </c>
      <c r="E108" s="81">
        <v>9.9049999999999999E-2</v>
      </c>
      <c r="F108" s="81">
        <v>5.8216999999999998E-2</v>
      </c>
      <c r="G108" s="89">
        <f t="shared" si="2"/>
        <v>4.0833000000000001E-2</v>
      </c>
      <c r="H108" s="90"/>
      <c r="I108" s="91"/>
    </row>
    <row r="109" spans="1:9" ht="24.95" customHeight="1" x14ac:dyDescent="0.25">
      <c r="A109" s="105" t="s">
        <v>59</v>
      </c>
      <c r="B109" s="105" t="s">
        <v>59</v>
      </c>
      <c r="C109" s="104" t="s">
        <v>86</v>
      </c>
      <c r="D109" s="39">
        <v>7</v>
      </c>
      <c r="E109" s="81">
        <v>1E-3</v>
      </c>
      <c r="F109" s="81">
        <v>6.9999999999999999E-4</v>
      </c>
      <c r="G109" s="89">
        <f t="shared" si="2"/>
        <v>3.0000000000000003E-4</v>
      </c>
      <c r="H109" s="90"/>
      <c r="I109" s="91"/>
    </row>
    <row r="110" spans="1:9" ht="24.95" customHeight="1" x14ac:dyDescent="0.25">
      <c r="A110" s="105" t="s">
        <v>59</v>
      </c>
      <c r="B110" s="105" t="s">
        <v>59</v>
      </c>
      <c r="C110" s="104" t="s">
        <v>87</v>
      </c>
      <c r="D110" s="47">
        <v>5</v>
      </c>
      <c r="E110" s="81">
        <v>0.02</v>
      </c>
      <c r="F110" s="81">
        <v>2.2145999999999999E-2</v>
      </c>
      <c r="G110" s="89">
        <f t="shared" si="2"/>
        <v>-2.1459999999999986E-3</v>
      </c>
      <c r="H110" s="102"/>
      <c r="I110" s="83"/>
    </row>
    <row r="111" spans="1:9" ht="24.95" customHeight="1" x14ac:dyDescent="0.25">
      <c r="A111" s="46" t="s">
        <v>14</v>
      </c>
      <c r="B111" s="46" t="s">
        <v>14</v>
      </c>
      <c r="C111" s="33" t="s">
        <v>88</v>
      </c>
      <c r="D111" s="39">
        <v>7</v>
      </c>
      <c r="E111" s="81">
        <v>1.572E-3</v>
      </c>
      <c r="F111" s="81">
        <v>1.9239999999999999E-3</v>
      </c>
      <c r="G111" s="89">
        <f t="shared" si="2"/>
        <v>-3.5199999999999988E-4</v>
      </c>
      <c r="H111" s="90"/>
      <c r="I111" s="97"/>
    </row>
    <row r="112" spans="1:9" ht="24.95" customHeight="1" x14ac:dyDescent="0.25">
      <c r="A112" s="46" t="s">
        <v>90</v>
      </c>
      <c r="B112" s="46" t="s">
        <v>90</v>
      </c>
      <c r="C112" s="104" t="s">
        <v>89</v>
      </c>
      <c r="D112" s="40">
        <v>6</v>
      </c>
      <c r="E112" s="81">
        <v>7.1999999999999998E-3</v>
      </c>
      <c r="F112" s="81">
        <v>7.5360000000000002E-3</v>
      </c>
      <c r="G112" s="89">
        <f t="shared" si="2"/>
        <v>-3.3600000000000036E-4</v>
      </c>
      <c r="H112" s="90"/>
      <c r="I112" s="83"/>
    </row>
    <row r="113" spans="1:9" ht="24.95" customHeight="1" x14ac:dyDescent="0.25">
      <c r="A113" s="46" t="s">
        <v>14</v>
      </c>
      <c r="B113" s="46" t="s">
        <v>14</v>
      </c>
      <c r="C113" s="104" t="s">
        <v>97</v>
      </c>
      <c r="D113" s="40">
        <v>6</v>
      </c>
      <c r="E113" s="87">
        <v>8.6820000000000005E-3</v>
      </c>
      <c r="F113" s="87">
        <v>1.4955E-2</v>
      </c>
      <c r="G113" s="89">
        <f t="shared" si="2"/>
        <v>-6.2729999999999991E-3</v>
      </c>
      <c r="H113" s="90"/>
      <c r="I113" s="83"/>
    </row>
    <row r="114" spans="1:9" ht="24.95" customHeight="1" x14ac:dyDescent="0.25">
      <c r="A114" s="46" t="s">
        <v>172</v>
      </c>
      <c r="B114" s="46" t="s">
        <v>172</v>
      </c>
      <c r="C114" s="104" t="s">
        <v>97</v>
      </c>
      <c r="D114" s="40">
        <v>5</v>
      </c>
      <c r="E114" s="87">
        <v>2.7099999999999999E-2</v>
      </c>
      <c r="F114" s="87">
        <v>1.9951E-2</v>
      </c>
      <c r="G114" s="89">
        <f t="shared" si="2"/>
        <v>7.1489999999999991E-3</v>
      </c>
      <c r="H114" s="90"/>
      <c r="I114" s="83"/>
    </row>
    <row r="115" spans="1:9" ht="24.95" customHeight="1" x14ac:dyDescent="0.25">
      <c r="A115" s="84" t="s">
        <v>59</v>
      </c>
      <c r="B115" s="84" t="s">
        <v>59</v>
      </c>
      <c r="C115" s="104" t="s">
        <v>108</v>
      </c>
      <c r="D115" s="40">
        <v>5</v>
      </c>
      <c r="E115" s="87">
        <v>4.2000000000000003E-2</v>
      </c>
      <c r="F115" s="87">
        <v>2.9493999999999999E-2</v>
      </c>
      <c r="G115" s="89">
        <f t="shared" si="2"/>
        <v>1.2506000000000003E-2</v>
      </c>
      <c r="H115" s="90"/>
      <c r="I115" s="91"/>
    </row>
    <row r="116" spans="1:9" ht="24.95" customHeight="1" x14ac:dyDescent="0.25">
      <c r="A116" s="84" t="s">
        <v>59</v>
      </c>
      <c r="B116" s="84" t="s">
        <v>59</v>
      </c>
      <c r="C116" s="104" t="s">
        <v>96</v>
      </c>
      <c r="D116" s="40">
        <v>5</v>
      </c>
      <c r="E116" s="81">
        <v>5.8999999999999997E-2</v>
      </c>
      <c r="F116" s="81">
        <v>6.5212000000000006E-2</v>
      </c>
      <c r="G116" s="89">
        <f t="shared" si="2"/>
        <v>-6.2120000000000092E-3</v>
      </c>
      <c r="H116" s="90"/>
      <c r="I116" s="83"/>
    </row>
    <row r="117" spans="1:9" ht="22.5" customHeight="1" x14ac:dyDescent="0.25">
      <c r="A117" s="106" t="s">
        <v>100</v>
      </c>
      <c r="B117" s="106" t="s">
        <v>100</v>
      </c>
      <c r="C117" s="104" t="s">
        <v>99</v>
      </c>
      <c r="D117" s="40">
        <v>6</v>
      </c>
      <c r="E117" s="81">
        <v>7.5500000000000003E-3</v>
      </c>
      <c r="F117" s="81">
        <v>8.6040000000000005E-3</v>
      </c>
      <c r="G117" s="89">
        <f t="shared" si="2"/>
        <v>-1.0540000000000002E-3</v>
      </c>
      <c r="H117" s="90"/>
      <c r="I117" s="83"/>
    </row>
    <row r="118" spans="1:9" ht="27" customHeight="1" x14ac:dyDescent="0.25">
      <c r="A118" s="46" t="s">
        <v>15</v>
      </c>
      <c r="B118" s="46" t="s">
        <v>15</v>
      </c>
      <c r="C118" s="104" t="s">
        <v>101</v>
      </c>
      <c r="D118" s="40">
        <v>6</v>
      </c>
      <c r="E118" s="81">
        <v>8.0000000000000002E-3</v>
      </c>
      <c r="F118" s="81">
        <v>4.1809999999999998E-3</v>
      </c>
      <c r="G118" s="89">
        <f t="shared" si="2"/>
        <v>3.8190000000000003E-3</v>
      </c>
      <c r="H118" s="90"/>
      <c r="I118" s="91"/>
    </row>
    <row r="119" spans="1:9" ht="24.95" customHeight="1" x14ac:dyDescent="0.25">
      <c r="A119" s="105" t="s">
        <v>59</v>
      </c>
      <c r="B119" s="105" t="s">
        <v>59</v>
      </c>
      <c r="C119" s="104" t="s">
        <v>102</v>
      </c>
      <c r="D119" s="40">
        <v>5</v>
      </c>
      <c r="E119" s="81">
        <v>0.03</v>
      </c>
      <c r="F119" s="81">
        <v>1.5788E-2</v>
      </c>
      <c r="G119" s="89">
        <f t="shared" si="2"/>
        <v>1.4211999999999999E-2</v>
      </c>
      <c r="H119" s="90"/>
      <c r="I119" s="91"/>
    </row>
    <row r="120" spans="1:9" ht="24.95" customHeight="1" x14ac:dyDescent="0.25">
      <c r="A120" s="46" t="s">
        <v>27</v>
      </c>
      <c r="B120" s="46" t="s">
        <v>27</v>
      </c>
      <c r="C120" s="104" t="s">
        <v>106</v>
      </c>
      <c r="D120" s="40">
        <v>7</v>
      </c>
      <c r="E120" s="81">
        <v>1.317E-3</v>
      </c>
      <c r="F120" s="81">
        <v>1.1709999999999999E-3</v>
      </c>
      <c r="G120" s="89">
        <f t="shared" si="2"/>
        <v>1.4600000000000008E-4</v>
      </c>
      <c r="H120" s="90"/>
      <c r="I120" s="83"/>
    </row>
    <row r="121" spans="1:9" ht="24.95" customHeight="1" x14ac:dyDescent="0.25">
      <c r="A121" s="46" t="s">
        <v>15</v>
      </c>
      <c r="B121" s="46" t="s">
        <v>15</v>
      </c>
      <c r="C121" s="104" t="s">
        <v>104</v>
      </c>
      <c r="D121" s="40">
        <v>7</v>
      </c>
      <c r="E121" s="81">
        <v>5.4500000000000002E-4</v>
      </c>
      <c r="F121" s="81">
        <v>6.3900000000000003E-4</v>
      </c>
      <c r="G121" s="89">
        <f t="shared" si="2"/>
        <v>-9.4000000000000008E-5</v>
      </c>
      <c r="H121" s="90"/>
      <c r="I121" s="83"/>
    </row>
    <row r="122" spans="1:9" ht="24.95" customHeight="1" x14ac:dyDescent="0.25">
      <c r="A122" s="46" t="s">
        <v>172</v>
      </c>
      <c r="B122" s="46" t="s">
        <v>172</v>
      </c>
      <c r="C122" s="104" t="s">
        <v>107</v>
      </c>
      <c r="D122" s="40">
        <v>6</v>
      </c>
      <c r="E122" s="81">
        <v>3.0000000000000001E-3</v>
      </c>
      <c r="F122" s="81">
        <v>2.372E-3</v>
      </c>
      <c r="G122" s="89">
        <f t="shared" si="2"/>
        <v>6.2800000000000009E-4</v>
      </c>
      <c r="H122" s="90"/>
      <c r="I122" s="91"/>
    </row>
    <row r="123" spans="1:9" ht="24.95" customHeight="1" x14ac:dyDescent="0.25">
      <c r="A123" s="46" t="s">
        <v>172</v>
      </c>
      <c r="B123" s="46" t="s">
        <v>172</v>
      </c>
      <c r="C123" s="104" t="s">
        <v>103</v>
      </c>
      <c r="D123" s="40">
        <v>7</v>
      </c>
      <c r="E123" s="81">
        <v>1.034E-3</v>
      </c>
      <c r="F123" s="81">
        <v>7.5000000000000002E-4</v>
      </c>
      <c r="G123" s="89">
        <f t="shared" si="2"/>
        <v>2.8399999999999996E-4</v>
      </c>
      <c r="H123" s="90"/>
      <c r="I123" s="83"/>
    </row>
    <row r="124" spans="1:9" ht="24.95" customHeight="1" x14ac:dyDescent="0.25">
      <c r="A124" s="46" t="s">
        <v>15</v>
      </c>
      <c r="B124" s="46" t="s">
        <v>15</v>
      </c>
      <c r="C124" s="104" t="s">
        <v>115</v>
      </c>
      <c r="D124" s="40">
        <v>7</v>
      </c>
      <c r="E124" s="81">
        <v>9.4499999999999998E-4</v>
      </c>
      <c r="F124" s="81">
        <v>1.3209999999999999E-3</v>
      </c>
      <c r="G124" s="89">
        <f t="shared" si="2"/>
        <v>-3.7599999999999992E-4</v>
      </c>
      <c r="H124" s="90"/>
      <c r="I124" s="91"/>
    </row>
    <row r="125" spans="1:9" ht="24.95" customHeight="1" x14ac:dyDescent="0.25">
      <c r="A125" s="46" t="s">
        <v>62</v>
      </c>
      <c r="B125" s="46" t="s">
        <v>62</v>
      </c>
      <c r="C125" s="104" t="s">
        <v>122</v>
      </c>
      <c r="D125" s="40">
        <v>7</v>
      </c>
      <c r="E125" s="81">
        <v>4.0000000000000002E-4</v>
      </c>
      <c r="F125" s="81">
        <v>9.6900000000000003E-4</v>
      </c>
      <c r="G125" s="89">
        <f t="shared" si="2"/>
        <v>-5.6900000000000006E-4</v>
      </c>
      <c r="H125" s="90"/>
      <c r="I125" s="83"/>
    </row>
    <row r="126" spans="1:9" ht="24.95" customHeight="1" x14ac:dyDescent="0.25">
      <c r="A126" s="105" t="s">
        <v>59</v>
      </c>
      <c r="B126" s="105" t="s">
        <v>59</v>
      </c>
      <c r="C126" s="104" t="s">
        <v>123</v>
      </c>
      <c r="D126" s="40">
        <v>7</v>
      </c>
      <c r="E126" s="81">
        <v>1.444E-3</v>
      </c>
      <c r="F126" s="81">
        <v>1.488E-3</v>
      </c>
      <c r="G126" s="89">
        <f t="shared" si="2"/>
        <v>-4.3999999999999985E-5</v>
      </c>
      <c r="H126" s="90"/>
      <c r="I126" s="83"/>
    </row>
    <row r="127" spans="1:9" ht="24.95" customHeight="1" x14ac:dyDescent="0.25">
      <c r="A127" s="46" t="s">
        <v>27</v>
      </c>
      <c r="B127" s="46" t="s">
        <v>27</v>
      </c>
      <c r="C127" s="104" t="s">
        <v>124</v>
      </c>
      <c r="D127" s="40">
        <v>7</v>
      </c>
      <c r="E127" s="81">
        <v>5.0000000000000001E-4</v>
      </c>
      <c r="F127" s="81">
        <v>4.7899999999999999E-4</v>
      </c>
      <c r="G127" s="89">
        <f t="shared" si="2"/>
        <v>2.1000000000000023E-5</v>
      </c>
      <c r="H127" s="90"/>
      <c r="I127" s="83"/>
    </row>
    <row r="128" spans="1:9" ht="24.95" customHeight="1" x14ac:dyDescent="0.25">
      <c r="A128" s="46" t="s">
        <v>15</v>
      </c>
      <c r="B128" s="46" t="s">
        <v>15</v>
      </c>
      <c r="C128" s="104" t="s">
        <v>125</v>
      </c>
      <c r="D128" s="40">
        <v>6</v>
      </c>
      <c r="E128" s="81">
        <v>5.4999999999999997E-3</v>
      </c>
      <c r="F128" s="81">
        <v>4.4200000000000001E-4</v>
      </c>
      <c r="G128" s="89">
        <f t="shared" si="2"/>
        <v>5.058E-3</v>
      </c>
      <c r="H128" s="90"/>
      <c r="I128" s="83"/>
    </row>
    <row r="129" spans="1:9" ht="24.95" customHeight="1" x14ac:dyDescent="0.25">
      <c r="A129" s="46" t="s">
        <v>117</v>
      </c>
      <c r="B129" s="46" t="s">
        <v>117</v>
      </c>
      <c r="C129" s="104" t="s">
        <v>118</v>
      </c>
      <c r="D129" s="40">
        <v>6</v>
      </c>
      <c r="E129" s="81">
        <v>1.4E-2</v>
      </c>
      <c r="F129" s="81">
        <v>0</v>
      </c>
      <c r="G129" s="89">
        <f t="shared" si="2"/>
        <v>1.4E-2</v>
      </c>
      <c r="H129" s="90"/>
      <c r="I129" s="96"/>
    </row>
    <row r="130" spans="1:9" ht="24.95" customHeight="1" x14ac:dyDescent="0.25">
      <c r="A130" s="46" t="s">
        <v>14</v>
      </c>
      <c r="B130" s="46" t="s">
        <v>14</v>
      </c>
      <c r="C130" s="104" t="s">
        <v>119</v>
      </c>
      <c r="D130" s="40">
        <v>7</v>
      </c>
      <c r="E130" s="81">
        <v>1.918E-3</v>
      </c>
      <c r="F130" s="81">
        <v>2.3779999999999999E-3</v>
      </c>
      <c r="G130" s="89">
        <f t="shared" si="2"/>
        <v>-4.5999999999999991E-4</v>
      </c>
      <c r="H130" s="90"/>
      <c r="I130" s="83"/>
    </row>
    <row r="131" spans="1:9" ht="24.95" customHeight="1" x14ac:dyDescent="0.25">
      <c r="A131" s="84" t="s">
        <v>59</v>
      </c>
      <c r="B131" s="84" t="s">
        <v>59</v>
      </c>
      <c r="C131" s="104" t="s">
        <v>120</v>
      </c>
      <c r="D131" s="40">
        <v>5</v>
      </c>
      <c r="E131" s="81">
        <v>5.9400000000000001E-2</v>
      </c>
      <c r="F131" s="81">
        <v>4.0065999999999997E-2</v>
      </c>
      <c r="G131" s="89">
        <f t="shared" si="2"/>
        <v>1.9334000000000004E-2</v>
      </c>
      <c r="H131" s="90"/>
      <c r="I131" s="91"/>
    </row>
    <row r="132" spans="1:9" ht="24.95" customHeight="1" x14ac:dyDescent="0.25">
      <c r="A132" s="46" t="s">
        <v>14</v>
      </c>
      <c r="B132" s="46" t="s">
        <v>14</v>
      </c>
      <c r="C132" s="104" t="s">
        <v>121</v>
      </c>
      <c r="D132" s="63">
        <v>7</v>
      </c>
      <c r="E132" s="81">
        <v>1.2999999999999999E-3</v>
      </c>
      <c r="F132" s="81">
        <v>1.3990000000000001E-3</v>
      </c>
      <c r="G132" s="89">
        <f t="shared" si="2"/>
        <v>-9.900000000000013E-5</v>
      </c>
      <c r="H132" s="90"/>
      <c r="I132" s="83"/>
    </row>
    <row r="133" spans="1:9" ht="24.95" customHeight="1" x14ac:dyDescent="0.25">
      <c r="A133" s="46" t="s">
        <v>14</v>
      </c>
      <c r="B133" s="46" t="s">
        <v>14</v>
      </c>
      <c r="C133" s="104" t="s">
        <v>128</v>
      </c>
      <c r="D133" s="63">
        <v>7</v>
      </c>
      <c r="E133" s="81">
        <v>5.0000000000000001E-4</v>
      </c>
      <c r="F133" s="81">
        <v>5.5000000000000003E-4</v>
      </c>
      <c r="G133" s="89">
        <f t="shared" si="2"/>
        <v>-5.0000000000000023E-5</v>
      </c>
      <c r="H133" s="90"/>
      <c r="I133" s="97"/>
    </row>
    <row r="134" spans="1:9" ht="24.95" customHeight="1" x14ac:dyDescent="0.25">
      <c r="A134" s="46" t="s">
        <v>172</v>
      </c>
      <c r="B134" s="46" t="s">
        <v>172</v>
      </c>
      <c r="C134" s="107" t="s">
        <v>129</v>
      </c>
      <c r="D134" s="63">
        <v>7</v>
      </c>
      <c r="E134" s="81">
        <v>1.446E-3</v>
      </c>
      <c r="F134" s="81">
        <v>1.418E-3</v>
      </c>
      <c r="G134" s="89">
        <f t="shared" si="2"/>
        <v>2.800000000000003E-5</v>
      </c>
      <c r="H134" s="90"/>
      <c r="I134" s="83"/>
    </row>
    <row r="135" spans="1:9" ht="24.95" customHeight="1" x14ac:dyDescent="0.25">
      <c r="A135" s="46" t="s">
        <v>172</v>
      </c>
      <c r="B135" s="46" t="s">
        <v>172</v>
      </c>
      <c r="C135" s="107" t="s">
        <v>130</v>
      </c>
      <c r="D135" s="63">
        <v>7</v>
      </c>
      <c r="E135" s="81">
        <v>4.6299999999999998E-4</v>
      </c>
      <c r="F135" s="81">
        <v>5.4100000000000003E-4</v>
      </c>
      <c r="G135" s="89">
        <f t="shared" si="2"/>
        <v>-7.8000000000000053E-5</v>
      </c>
      <c r="H135" s="90"/>
      <c r="I135" s="83"/>
    </row>
    <row r="136" spans="1:9" ht="24.95" customHeight="1" x14ac:dyDescent="0.25">
      <c r="A136" s="46" t="s">
        <v>14</v>
      </c>
      <c r="B136" s="46" t="s">
        <v>14</v>
      </c>
      <c r="C136" s="104" t="s">
        <v>131</v>
      </c>
      <c r="D136" s="63">
        <v>6</v>
      </c>
      <c r="E136" s="81">
        <v>9.1999999999999998E-3</v>
      </c>
      <c r="F136" s="81">
        <v>0</v>
      </c>
      <c r="G136" s="89">
        <f t="shared" si="2"/>
        <v>9.1999999999999998E-3</v>
      </c>
      <c r="H136" s="90"/>
      <c r="I136" s="83"/>
    </row>
    <row r="137" spans="1:9" ht="24.95" customHeight="1" x14ac:dyDescent="0.25">
      <c r="A137" s="46" t="s">
        <v>15</v>
      </c>
      <c r="B137" s="46" t="s">
        <v>15</v>
      </c>
      <c r="C137" s="108" t="s">
        <v>133</v>
      </c>
      <c r="D137" s="63">
        <v>6</v>
      </c>
      <c r="E137" s="81">
        <v>1.5E-3</v>
      </c>
      <c r="F137" s="81">
        <v>1.823E-3</v>
      </c>
      <c r="G137" s="89">
        <f t="shared" si="2"/>
        <v>-3.2299999999999994E-4</v>
      </c>
      <c r="H137" s="90"/>
      <c r="I137" s="83"/>
    </row>
    <row r="138" spans="1:9" ht="24.95" customHeight="1" x14ac:dyDescent="0.25">
      <c r="A138" s="84" t="s">
        <v>59</v>
      </c>
      <c r="B138" s="84" t="s">
        <v>59</v>
      </c>
      <c r="C138" s="104" t="s">
        <v>140</v>
      </c>
      <c r="D138" s="63">
        <v>6</v>
      </c>
      <c r="E138" s="81">
        <v>2E-3</v>
      </c>
      <c r="F138" s="81">
        <v>0</v>
      </c>
      <c r="G138" s="89">
        <f t="shared" si="2"/>
        <v>2E-3</v>
      </c>
      <c r="H138" s="90"/>
      <c r="I138" s="96"/>
    </row>
    <row r="139" spans="1:9" ht="24.95" customHeight="1" x14ac:dyDescent="0.25">
      <c r="A139" s="46" t="s">
        <v>14</v>
      </c>
      <c r="B139" s="46" t="s">
        <v>14</v>
      </c>
      <c r="C139" s="104" t="s">
        <v>141</v>
      </c>
      <c r="D139" s="63">
        <v>6</v>
      </c>
      <c r="E139" s="81">
        <v>0.01</v>
      </c>
      <c r="F139" s="81">
        <v>1.096E-3</v>
      </c>
      <c r="G139" s="89">
        <f t="shared" si="2"/>
        <v>8.9040000000000005E-3</v>
      </c>
      <c r="H139" s="90"/>
      <c r="I139" s="96"/>
    </row>
    <row r="140" spans="1:9" ht="24.95" customHeight="1" x14ac:dyDescent="0.25">
      <c r="A140" s="46" t="s">
        <v>27</v>
      </c>
      <c r="B140" s="46" t="s">
        <v>27</v>
      </c>
      <c r="C140" s="109" t="s">
        <v>142</v>
      </c>
      <c r="D140" s="63">
        <v>4</v>
      </c>
      <c r="E140" s="81">
        <v>0.70499999999999996</v>
      </c>
      <c r="F140" s="81">
        <v>0.29251300000000002</v>
      </c>
      <c r="G140" s="89">
        <f t="shared" si="2"/>
        <v>0.41248699999999994</v>
      </c>
      <c r="H140" s="90"/>
      <c r="I140" s="91"/>
    </row>
    <row r="141" spans="1:9" ht="24.95" customHeight="1" x14ac:dyDescent="0.25">
      <c r="A141" s="110" t="s">
        <v>27</v>
      </c>
      <c r="B141" s="110" t="s">
        <v>27</v>
      </c>
      <c r="C141" s="104" t="s">
        <v>145</v>
      </c>
      <c r="D141" s="63">
        <v>6</v>
      </c>
      <c r="E141" s="81">
        <v>2E-3</v>
      </c>
      <c r="F141" s="81">
        <v>0</v>
      </c>
      <c r="G141" s="89">
        <f t="shared" si="2"/>
        <v>2E-3</v>
      </c>
      <c r="H141" s="90"/>
      <c r="I141" s="91"/>
    </row>
    <row r="142" spans="1:9" ht="24.95" customHeight="1" x14ac:dyDescent="0.25">
      <c r="A142" s="46" t="s">
        <v>15</v>
      </c>
      <c r="B142" s="46" t="s">
        <v>15</v>
      </c>
      <c r="C142" s="104" t="s">
        <v>147</v>
      </c>
      <c r="D142" s="63">
        <v>7</v>
      </c>
      <c r="E142" s="81">
        <v>1.1000000000000001E-3</v>
      </c>
      <c r="F142" s="81">
        <v>1.14E-3</v>
      </c>
      <c r="G142" s="89">
        <f t="shared" si="2"/>
        <v>-3.9999999999999888E-5</v>
      </c>
      <c r="H142" s="90"/>
      <c r="I142" s="83"/>
    </row>
    <row r="143" spans="1:9" ht="24.95" customHeight="1" x14ac:dyDescent="0.25">
      <c r="A143" s="46" t="s">
        <v>15</v>
      </c>
      <c r="B143" s="46" t="s">
        <v>15</v>
      </c>
      <c r="C143" s="108" t="s">
        <v>148</v>
      </c>
      <c r="D143" s="63">
        <v>6</v>
      </c>
      <c r="E143" s="81">
        <v>7.0000000000000001E-3</v>
      </c>
      <c r="F143" s="81">
        <v>3.2100000000000002E-3</v>
      </c>
      <c r="G143" s="89">
        <f t="shared" si="2"/>
        <v>3.79E-3</v>
      </c>
      <c r="H143" s="90"/>
      <c r="I143" s="83"/>
    </row>
    <row r="144" spans="1:9" ht="24.95" customHeight="1" x14ac:dyDescent="0.25">
      <c r="A144" s="46" t="s">
        <v>27</v>
      </c>
      <c r="B144" s="46" t="s">
        <v>27</v>
      </c>
      <c r="C144" s="104" t="s">
        <v>95</v>
      </c>
      <c r="D144" s="63" t="s">
        <v>113</v>
      </c>
      <c r="E144" s="81">
        <v>2.3900000000000001E-2</v>
      </c>
      <c r="F144" s="81">
        <v>2.0761999999999999E-2</v>
      </c>
      <c r="G144" s="89">
        <f t="shared" si="2"/>
        <v>3.1380000000000019E-3</v>
      </c>
      <c r="H144" s="90"/>
      <c r="I144" s="83"/>
    </row>
    <row r="145" spans="1:9" ht="24.95" customHeight="1" x14ac:dyDescent="0.2">
      <c r="A145" s="46" t="s">
        <v>14</v>
      </c>
      <c r="B145" s="46" t="s">
        <v>14</v>
      </c>
      <c r="C145" s="111" t="s">
        <v>156</v>
      </c>
      <c r="D145" s="63">
        <v>6</v>
      </c>
      <c r="E145" s="81">
        <v>1.4999999999999999E-2</v>
      </c>
      <c r="F145" s="81">
        <v>1.255E-2</v>
      </c>
      <c r="G145" s="89">
        <f t="shared" si="2"/>
        <v>2.4499999999999991E-3</v>
      </c>
      <c r="H145" s="90"/>
      <c r="I145" s="83"/>
    </row>
    <row r="146" spans="1:9" ht="24.95" customHeight="1" x14ac:dyDescent="0.2">
      <c r="A146" s="46" t="s">
        <v>14</v>
      </c>
      <c r="B146" s="46" t="s">
        <v>14</v>
      </c>
      <c r="C146" s="111" t="s">
        <v>150</v>
      </c>
      <c r="D146" s="63">
        <v>6</v>
      </c>
      <c r="E146" s="81">
        <v>3.0000000000000001E-3</v>
      </c>
      <c r="F146" s="81">
        <v>1.513E-3</v>
      </c>
      <c r="G146" s="89">
        <f t="shared" si="2"/>
        <v>1.487E-3</v>
      </c>
      <c r="I146" s="83"/>
    </row>
    <row r="147" spans="1:9" ht="24.95" customHeight="1" x14ac:dyDescent="0.2">
      <c r="A147" s="46" t="s">
        <v>100</v>
      </c>
      <c r="B147" s="46" t="s">
        <v>100</v>
      </c>
      <c r="C147" s="111" t="s">
        <v>151</v>
      </c>
      <c r="D147" s="63">
        <v>5</v>
      </c>
      <c r="E147" s="81">
        <v>7.4999999999999997E-2</v>
      </c>
      <c r="F147" s="81">
        <v>6.6211000000000006E-2</v>
      </c>
      <c r="G147" s="89">
        <f t="shared" si="2"/>
        <v>8.7889999999999913E-3</v>
      </c>
      <c r="I147" s="83"/>
    </row>
    <row r="148" spans="1:9" ht="24.95" customHeight="1" x14ac:dyDescent="0.2">
      <c r="A148" s="46" t="s">
        <v>172</v>
      </c>
      <c r="B148" s="46" t="s">
        <v>172</v>
      </c>
      <c r="C148" s="111" t="s">
        <v>149</v>
      </c>
      <c r="D148" s="63">
        <v>6</v>
      </c>
      <c r="E148" s="81">
        <v>1.2200000000000001E-2</v>
      </c>
      <c r="F148" s="81">
        <v>1.393E-2</v>
      </c>
      <c r="G148" s="89">
        <f t="shared" si="2"/>
        <v>-1.7299999999999989E-3</v>
      </c>
      <c r="I148" s="83"/>
    </row>
    <row r="149" spans="1:9" ht="24.95" customHeight="1" x14ac:dyDescent="0.2">
      <c r="A149" s="46" t="s">
        <v>15</v>
      </c>
      <c r="B149" s="46" t="s">
        <v>15</v>
      </c>
      <c r="C149" s="111" t="s">
        <v>157</v>
      </c>
      <c r="D149" s="63">
        <v>6</v>
      </c>
      <c r="E149" s="81">
        <v>3.2000000000000002E-3</v>
      </c>
      <c r="F149" s="81">
        <v>1.6429999999999999E-3</v>
      </c>
      <c r="G149" s="89">
        <f t="shared" si="2"/>
        <v>1.5570000000000002E-3</v>
      </c>
      <c r="I149" s="83"/>
    </row>
    <row r="150" spans="1:9" ht="24.95" customHeight="1" x14ac:dyDescent="0.2">
      <c r="A150" s="46" t="s">
        <v>14</v>
      </c>
      <c r="B150" s="46" t="s">
        <v>14</v>
      </c>
      <c r="C150" s="111" t="s">
        <v>169</v>
      </c>
      <c r="D150" s="63">
        <v>7</v>
      </c>
      <c r="E150" s="81">
        <v>5.0000000000000002E-5</v>
      </c>
      <c r="F150" s="81">
        <v>2.3699999999999999E-4</v>
      </c>
      <c r="G150" s="89">
        <f t="shared" si="2"/>
        <v>-1.8699999999999999E-4</v>
      </c>
      <c r="I150" s="83"/>
    </row>
    <row r="151" spans="1:9" ht="24.95" customHeight="1" x14ac:dyDescent="0.2">
      <c r="A151" s="46" t="s">
        <v>15</v>
      </c>
      <c r="B151" s="46" t="s">
        <v>15</v>
      </c>
      <c r="C151" s="111" t="s">
        <v>168</v>
      </c>
      <c r="D151" s="63">
        <v>5</v>
      </c>
      <c r="E151" s="81">
        <v>1.2239999999999999E-2</v>
      </c>
      <c r="F151" s="81">
        <v>1.2819999999999999E-3</v>
      </c>
      <c r="G151" s="89">
        <f t="shared" si="2"/>
        <v>1.0957999999999999E-2</v>
      </c>
      <c r="I151" s="83"/>
    </row>
    <row r="152" spans="1:9" ht="24.95" customHeight="1" x14ac:dyDescent="0.2">
      <c r="A152" s="46" t="s">
        <v>15</v>
      </c>
      <c r="B152" s="46" t="s">
        <v>15</v>
      </c>
      <c r="C152" s="111" t="s">
        <v>158</v>
      </c>
      <c r="D152" s="63">
        <v>5</v>
      </c>
      <c r="E152" s="81">
        <v>2.5349E-2</v>
      </c>
      <c r="F152" s="81">
        <v>2.5349E-2</v>
      </c>
      <c r="G152" s="89">
        <f t="shared" si="2"/>
        <v>0</v>
      </c>
      <c r="I152" s="83"/>
    </row>
    <row r="153" spans="1:9" ht="24.95" customHeight="1" x14ac:dyDescent="0.2">
      <c r="A153" s="46" t="s">
        <v>160</v>
      </c>
      <c r="B153" s="46" t="s">
        <v>160</v>
      </c>
      <c r="C153" s="111" t="s">
        <v>159</v>
      </c>
      <c r="D153" s="63">
        <v>6</v>
      </c>
      <c r="E153" s="81">
        <v>6.2770000000000006E-2</v>
      </c>
      <c r="F153" s="81">
        <v>1.9095999999999998E-2</v>
      </c>
      <c r="G153" s="89">
        <f t="shared" si="2"/>
        <v>4.3674000000000004E-2</v>
      </c>
      <c r="I153" s="83"/>
    </row>
    <row r="154" spans="1:9" ht="24.95" customHeight="1" x14ac:dyDescent="0.2">
      <c r="A154" s="46" t="s">
        <v>100</v>
      </c>
      <c r="B154" s="46" t="s">
        <v>100</v>
      </c>
      <c r="C154" s="111" t="s">
        <v>174</v>
      </c>
      <c r="D154" s="63">
        <v>5</v>
      </c>
      <c r="E154" s="81">
        <v>0.12</v>
      </c>
      <c r="F154" s="81">
        <v>0.123611</v>
      </c>
      <c r="G154" s="89">
        <f t="shared" si="2"/>
        <v>-3.6110000000000031E-3</v>
      </c>
      <c r="I154" s="83"/>
    </row>
    <row r="155" spans="1:9" ht="24.95" customHeight="1" x14ac:dyDescent="0.2">
      <c r="A155" s="46" t="s">
        <v>175</v>
      </c>
      <c r="B155" s="46" t="s">
        <v>15</v>
      </c>
      <c r="C155" s="111" t="s">
        <v>161</v>
      </c>
      <c r="D155" s="63">
        <v>4</v>
      </c>
      <c r="E155" s="81">
        <v>0</v>
      </c>
      <c r="F155" s="81">
        <v>0</v>
      </c>
      <c r="G155" s="89">
        <f t="shared" si="2"/>
        <v>0</v>
      </c>
      <c r="I155" s="83"/>
    </row>
    <row r="156" spans="1:9" ht="24.95" customHeight="1" x14ac:dyDescent="0.25">
      <c r="A156" s="64" t="s">
        <v>59</v>
      </c>
      <c r="B156" s="65" t="s">
        <v>59</v>
      </c>
      <c r="C156" s="72" t="s">
        <v>167</v>
      </c>
      <c r="D156" s="63">
        <v>4</v>
      </c>
      <c r="E156" s="81">
        <v>0.45200000000000001</v>
      </c>
      <c r="F156" s="81">
        <v>0.27197399999999999</v>
      </c>
      <c r="G156" s="89">
        <f t="shared" si="2"/>
        <v>0.18002600000000002</v>
      </c>
      <c r="I156" s="83"/>
    </row>
    <row r="157" spans="1:9" ht="24.95" customHeight="1" x14ac:dyDescent="0.25">
      <c r="A157" s="64" t="s">
        <v>59</v>
      </c>
      <c r="B157" s="65" t="s">
        <v>59</v>
      </c>
      <c r="C157" s="72" t="s">
        <v>167</v>
      </c>
      <c r="D157" s="63">
        <v>5</v>
      </c>
      <c r="E157" s="81">
        <v>0.120126</v>
      </c>
      <c r="F157" s="81">
        <v>6.6489999999999994E-2</v>
      </c>
      <c r="G157" s="89">
        <f t="shared" si="2"/>
        <v>5.3636000000000003E-2</v>
      </c>
      <c r="I157" s="83"/>
    </row>
    <row r="158" spans="1:9" ht="24.95" customHeight="1" x14ac:dyDescent="0.2">
      <c r="A158" s="46" t="s">
        <v>162</v>
      </c>
      <c r="B158" s="46" t="s">
        <v>162</v>
      </c>
      <c r="C158" s="111" t="s">
        <v>176</v>
      </c>
      <c r="D158" s="63">
        <v>7</v>
      </c>
      <c r="E158" s="81">
        <v>6.1799999999999995E-4</v>
      </c>
      <c r="F158" s="81">
        <v>2.5000000000000001E-5</v>
      </c>
      <c r="G158" s="89">
        <f t="shared" si="2"/>
        <v>5.9299999999999999E-4</v>
      </c>
      <c r="I158" s="83"/>
    </row>
    <row r="159" spans="1:9" ht="24.95" customHeight="1" x14ac:dyDescent="0.25">
      <c r="A159" s="46"/>
      <c r="B159" s="46"/>
      <c r="C159" s="104" t="s">
        <v>114</v>
      </c>
      <c r="D159" s="63">
        <v>8</v>
      </c>
      <c r="E159" s="81">
        <v>2.97</v>
      </c>
      <c r="F159" s="81">
        <v>2.9716879999999999</v>
      </c>
      <c r="G159" s="89">
        <f t="shared" si="2"/>
        <v>-1.6879999999996897E-3</v>
      </c>
      <c r="I159" s="83"/>
    </row>
    <row r="160" spans="1:9" x14ac:dyDescent="0.25">
      <c r="E160" s="37">
        <f>SUM(E15:E159)</f>
        <v>8.841492999999998</v>
      </c>
      <c r="F160" s="37">
        <f t="shared" ref="F160:G160" si="3">SUM(F15:F159)</f>
        <v>7.701901000000003</v>
      </c>
      <c r="G160" s="37">
        <f t="shared" si="3"/>
        <v>1.1395920000000002</v>
      </c>
    </row>
    <row r="161" spans="5:6" x14ac:dyDescent="0.25">
      <c r="E161" s="37">
        <f>E158+E150+E142+E135+E134+E133+E132+E130+E127+E126+E125+E124+E123+E121+E120+E111+E109+E103+E102+E101+E100+E99+E98+E97+E96+E94+E88+E74+E70+E65+E61+E59+E58+E57+E48+E47+E46+E41+E38+E32+E30+E18+E16</f>
        <v>4.6030999999999996E-2</v>
      </c>
      <c r="F161" s="37">
        <f>F158+F150+F142+F135+F134+F133+F132+F130+F127+F126+F125+F124+F123+F121+F120+F111+F109+F103+F102+F101+F100+F99+F98+F97+F96+F94+F88+F74+F70+F65+F61+F59+F58+F57+F48+F47+F46+F41+F38+F32+F30+F18+F16</f>
        <v>4.5981999999999988E-2</v>
      </c>
    </row>
  </sheetData>
  <mergeCells count="4">
    <mergeCell ref="A7:G7"/>
    <mergeCell ref="A8:G8"/>
    <mergeCell ref="A9:G9"/>
    <mergeCell ref="B11:F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8AC2F-03FD-4FDC-994D-76DA507F643D}">
  <dimension ref="A1:I163"/>
  <sheetViews>
    <sheetView workbookViewId="0">
      <selection sqref="A1:XFD1048576"/>
    </sheetView>
  </sheetViews>
  <sheetFormatPr defaultRowHeight="11.25" x14ac:dyDescent="0.25"/>
  <cols>
    <col min="1" max="1" width="20.7109375" style="1" customWidth="1"/>
    <col min="2" max="2" width="21" style="1" customWidth="1"/>
    <col min="3" max="3" width="31.85546875" style="1" customWidth="1"/>
    <col min="4" max="4" width="9.7109375" style="1" customWidth="1"/>
    <col min="5" max="5" width="12" style="1" customWidth="1"/>
    <col min="6" max="6" width="13.7109375" style="1" customWidth="1"/>
    <col min="7" max="7" width="13.28515625" style="1" customWidth="1"/>
    <col min="8" max="253" width="9.140625" style="1"/>
    <col min="254" max="254" width="4.140625" style="1" customWidth="1"/>
    <col min="255" max="255" width="25" style="1" customWidth="1"/>
    <col min="256" max="256" width="17.5703125" style="1" customWidth="1"/>
    <col min="257" max="257" width="17.7109375" style="1" customWidth="1"/>
    <col min="258" max="258" width="17" style="1" customWidth="1"/>
    <col min="259" max="259" width="16.42578125" style="1" customWidth="1"/>
    <col min="260" max="260" width="23" style="1" customWidth="1"/>
    <col min="261" max="261" width="13.42578125" style="1" customWidth="1"/>
    <col min="262" max="262" width="13.7109375" style="1" customWidth="1"/>
    <col min="263" max="263" width="23" style="1" customWidth="1"/>
    <col min="264" max="509" width="9.140625" style="1"/>
    <col min="510" max="510" width="4.140625" style="1" customWidth="1"/>
    <col min="511" max="511" width="25" style="1" customWidth="1"/>
    <col min="512" max="512" width="17.5703125" style="1" customWidth="1"/>
    <col min="513" max="513" width="17.7109375" style="1" customWidth="1"/>
    <col min="514" max="514" width="17" style="1" customWidth="1"/>
    <col min="515" max="515" width="16.42578125" style="1" customWidth="1"/>
    <col min="516" max="516" width="23" style="1" customWidth="1"/>
    <col min="517" max="517" width="13.42578125" style="1" customWidth="1"/>
    <col min="518" max="518" width="13.7109375" style="1" customWidth="1"/>
    <col min="519" max="519" width="23" style="1" customWidth="1"/>
    <col min="520" max="765" width="9.140625" style="1"/>
    <col min="766" max="766" width="4.140625" style="1" customWidth="1"/>
    <col min="767" max="767" width="25" style="1" customWidth="1"/>
    <col min="768" max="768" width="17.5703125" style="1" customWidth="1"/>
    <col min="769" max="769" width="17.7109375" style="1" customWidth="1"/>
    <col min="770" max="770" width="17" style="1" customWidth="1"/>
    <col min="771" max="771" width="16.42578125" style="1" customWidth="1"/>
    <col min="772" max="772" width="23" style="1" customWidth="1"/>
    <col min="773" max="773" width="13.42578125" style="1" customWidth="1"/>
    <col min="774" max="774" width="13.7109375" style="1" customWidth="1"/>
    <col min="775" max="775" width="23" style="1" customWidth="1"/>
    <col min="776" max="1021" width="9.140625" style="1"/>
    <col min="1022" max="1022" width="4.140625" style="1" customWidth="1"/>
    <col min="1023" max="1023" width="25" style="1" customWidth="1"/>
    <col min="1024" max="1024" width="17.5703125" style="1" customWidth="1"/>
    <col min="1025" max="1025" width="17.7109375" style="1" customWidth="1"/>
    <col min="1026" max="1026" width="17" style="1" customWidth="1"/>
    <col min="1027" max="1027" width="16.42578125" style="1" customWidth="1"/>
    <col min="1028" max="1028" width="23" style="1" customWidth="1"/>
    <col min="1029" max="1029" width="13.42578125" style="1" customWidth="1"/>
    <col min="1030" max="1030" width="13.7109375" style="1" customWidth="1"/>
    <col min="1031" max="1031" width="23" style="1" customWidth="1"/>
    <col min="1032" max="1277" width="9.140625" style="1"/>
    <col min="1278" max="1278" width="4.140625" style="1" customWidth="1"/>
    <col min="1279" max="1279" width="25" style="1" customWidth="1"/>
    <col min="1280" max="1280" width="17.5703125" style="1" customWidth="1"/>
    <col min="1281" max="1281" width="17.7109375" style="1" customWidth="1"/>
    <col min="1282" max="1282" width="17" style="1" customWidth="1"/>
    <col min="1283" max="1283" width="16.42578125" style="1" customWidth="1"/>
    <col min="1284" max="1284" width="23" style="1" customWidth="1"/>
    <col min="1285" max="1285" width="13.42578125" style="1" customWidth="1"/>
    <col min="1286" max="1286" width="13.7109375" style="1" customWidth="1"/>
    <col min="1287" max="1287" width="23" style="1" customWidth="1"/>
    <col min="1288" max="1533" width="9.140625" style="1"/>
    <col min="1534" max="1534" width="4.140625" style="1" customWidth="1"/>
    <col min="1535" max="1535" width="25" style="1" customWidth="1"/>
    <col min="1536" max="1536" width="17.5703125" style="1" customWidth="1"/>
    <col min="1537" max="1537" width="17.7109375" style="1" customWidth="1"/>
    <col min="1538" max="1538" width="17" style="1" customWidth="1"/>
    <col min="1539" max="1539" width="16.42578125" style="1" customWidth="1"/>
    <col min="1540" max="1540" width="23" style="1" customWidth="1"/>
    <col min="1541" max="1541" width="13.42578125" style="1" customWidth="1"/>
    <col min="1542" max="1542" width="13.7109375" style="1" customWidth="1"/>
    <col min="1543" max="1543" width="23" style="1" customWidth="1"/>
    <col min="1544" max="1789" width="9.140625" style="1"/>
    <col min="1790" max="1790" width="4.140625" style="1" customWidth="1"/>
    <col min="1791" max="1791" width="25" style="1" customWidth="1"/>
    <col min="1792" max="1792" width="17.5703125" style="1" customWidth="1"/>
    <col min="1793" max="1793" width="17.7109375" style="1" customWidth="1"/>
    <col min="1794" max="1794" width="17" style="1" customWidth="1"/>
    <col min="1795" max="1795" width="16.42578125" style="1" customWidth="1"/>
    <col min="1796" max="1796" width="23" style="1" customWidth="1"/>
    <col min="1797" max="1797" width="13.42578125" style="1" customWidth="1"/>
    <col min="1798" max="1798" width="13.7109375" style="1" customWidth="1"/>
    <col min="1799" max="1799" width="23" style="1" customWidth="1"/>
    <col min="1800" max="2045" width="9.140625" style="1"/>
    <col min="2046" max="2046" width="4.140625" style="1" customWidth="1"/>
    <col min="2047" max="2047" width="25" style="1" customWidth="1"/>
    <col min="2048" max="2048" width="17.5703125" style="1" customWidth="1"/>
    <col min="2049" max="2049" width="17.7109375" style="1" customWidth="1"/>
    <col min="2050" max="2050" width="17" style="1" customWidth="1"/>
    <col min="2051" max="2051" width="16.42578125" style="1" customWidth="1"/>
    <col min="2052" max="2052" width="23" style="1" customWidth="1"/>
    <col min="2053" max="2053" width="13.42578125" style="1" customWidth="1"/>
    <col min="2054" max="2054" width="13.7109375" style="1" customWidth="1"/>
    <col min="2055" max="2055" width="23" style="1" customWidth="1"/>
    <col min="2056" max="2301" width="9.140625" style="1"/>
    <col min="2302" max="2302" width="4.140625" style="1" customWidth="1"/>
    <col min="2303" max="2303" width="25" style="1" customWidth="1"/>
    <col min="2304" max="2304" width="17.5703125" style="1" customWidth="1"/>
    <col min="2305" max="2305" width="17.7109375" style="1" customWidth="1"/>
    <col min="2306" max="2306" width="17" style="1" customWidth="1"/>
    <col min="2307" max="2307" width="16.42578125" style="1" customWidth="1"/>
    <col min="2308" max="2308" width="23" style="1" customWidth="1"/>
    <col min="2309" max="2309" width="13.42578125" style="1" customWidth="1"/>
    <col min="2310" max="2310" width="13.7109375" style="1" customWidth="1"/>
    <col min="2311" max="2311" width="23" style="1" customWidth="1"/>
    <col min="2312" max="2557" width="9.140625" style="1"/>
    <col min="2558" max="2558" width="4.140625" style="1" customWidth="1"/>
    <col min="2559" max="2559" width="25" style="1" customWidth="1"/>
    <col min="2560" max="2560" width="17.5703125" style="1" customWidth="1"/>
    <col min="2561" max="2561" width="17.7109375" style="1" customWidth="1"/>
    <col min="2562" max="2562" width="17" style="1" customWidth="1"/>
    <col min="2563" max="2563" width="16.42578125" style="1" customWidth="1"/>
    <col min="2564" max="2564" width="23" style="1" customWidth="1"/>
    <col min="2565" max="2565" width="13.42578125" style="1" customWidth="1"/>
    <col min="2566" max="2566" width="13.7109375" style="1" customWidth="1"/>
    <col min="2567" max="2567" width="23" style="1" customWidth="1"/>
    <col min="2568" max="2813" width="9.140625" style="1"/>
    <col min="2814" max="2814" width="4.140625" style="1" customWidth="1"/>
    <col min="2815" max="2815" width="25" style="1" customWidth="1"/>
    <col min="2816" max="2816" width="17.5703125" style="1" customWidth="1"/>
    <col min="2817" max="2817" width="17.7109375" style="1" customWidth="1"/>
    <col min="2818" max="2818" width="17" style="1" customWidth="1"/>
    <col min="2819" max="2819" width="16.42578125" style="1" customWidth="1"/>
    <col min="2820" max="2820" width="23" style="1" customWidth="1"/>
    <col min="2821" max="2821" width="13.42578125" style="1" customWidth="1"/>
    <col min="2822" max="2822" width="13.7109375" style="1" customWidth="1"/>
    <col min="2823" max="2823" width="23" style="1" customWidth="1"/>
    <col min="2824" max="3069" width="9.140625" style="1"/>
    <col min="3070" max="3070" width="4.140625" style="1" customWidth="1"/>
    <col min="3071" max="3071" width="25" style="1" customWidth="1"/>
    <col min="3072" max="3072" width="17.5703125" style="1" customWidth="1"/>
    <col min="3073" max="3073" width="17.7109375" style="1" customWidth="1"/>
    <col min="3074" max="3074" width="17" style="1" customWidth="1"/>
    <col min="3075" max="3075" width="16.42578125" style="1" customWidth="1"/>
    <col min="3076" max="3076" width="23" style="1" customWidth="1"/>
    <col min="3077" max="3077" width="13.42578125" style="1" customWidth="1"/>
    <col min="3078" max="3078" width="13.7109375" style="1" customWidth="1"/>
    <col min="3079" max="3079" width="23" style="1" customWidth="1"/>
    <col min="3080" max="3325" width="9.140625" style="1"/>
    <col min="3326" max="3326" width="4.140625" style="1" customWidth="1"/>
    <col min="3327" max="3327" width="25" style="1" customWidth="1"/>
    <col min="3328" max="3328" width="17.5703125" style="1" customWidth="1"/>
    <col min="3329" max="3329" width="17.7109375" style="1" customWidth="1"/>
    <col min="3330" max="3330" width="17" style="1" customWidth="1"/>
    <col min="3331" max="3331" width="16.42578125" style="1" customWidth="1"/>
    <col min="3332" max="3332" width="23" style="1" customWidth="1"/>
    <col min="3333" max="3333" width="13.42578125" style="1" customWidth="1"/>
    <col min="3334" max="3334" width="13.7109375" style="1" customWidth="1"/>
    <col min="3335" max="3335" width="23" style="1" customWidth="1"/>
    <col min="3336" max="3581" width="9.140625" style="1"/>
    <col min="3582" max="3582" width="4.140625" style="1" customWidth="1"/>
    <col min="3583" max="3583" width="25" style="1" customWidth="1"/>
    <col min="3584" max="3584" width="17.5703125" style="1" customWidth="1"/>
    <col min="3585" max="3585" width="17.7109375" style="1" customWidth="1"/>
    <col min="3586" max="3586" width="17" style="1" customWidth="1"/>
    <col min="3587" max="3587" width="16.42578125" style="1" customWidth="1"/>
    <col min="3588" max="3588" width="23" style="1" customWidth="1"/>
    <col min="3589" max="3589" width="13.42578125" style="1" customWidth="1"/>
    <col min="3590" max="3590" width="13.7109375" style="1" customWidth="1"/>
    <col min="3591" max="3591" width="23" style="1" customWidth="1"/>
    <col min="3592" max="3837" width="9.140625" style="1"/>
    <col min="3838" max="3838" width="4.140625" style="1" customWidth="1"/>
    <col min="3839" max="3839" width="25" style="1" customWidth="1"/>
    <col min="3840" max="3840" width="17.5703125" style="1" customWidth="1"/>
    <col min="3841" max="3841" width="17.7109375" style="1" customWidth="1"/>
    <col min="3842" max="3842" width="17" style="1" customWidth="1"/>
    <col min="3843" max="3843" width="16.42578125" style="1" customWidth="1"/>
    <col min="3844" max="3844" width="23" style="1" customWidth="1"/>
    <col min="3845" max="3845" width="13.42578125" style="1" customWidth="1"/>
    <col min="3846" max="3846" width="13.7109375" style="1" customWidth="1"/>
    <col min="3847" max="3847" width="23" style="1" customWidth="1"/>
    <col min="3848" max="4093" width="9.140625" style="1"/>
    <col min="4094" max="4094" width="4.140625" style="1" customWidth="1"/>
    <col min="4095" max="4095" width="25" style="1" customWidth="1"/>
    <col min="4096" max="4096" width="17.5703125" style="1" customWidth="1"/>
    <col min="4097" max="4097" width="17.7109375" style="1" customWidth="1"/>
    <col min="4098" max="4098" width="17" style="1" customWidth="1"/>
    <col min="4099" max="4099" width="16.42578125" style="1" customWidth="1"/>
    <col min="4100" max="4100" width="23" style="1" customWidth="1"/>
    <col min="4101" max="4101" width="13.42578125" style="1" customWidth="1"/>
    <col min="4102" max="4102" width="13.7109375" style="1" customWidth="1"/>
    <col min="4103" max="4103" width="23" style="1" customWidth="1"/>
    <col min="4104" max="4349" width="9.140625" style="1"/>
    <col min="4350" max="4350" width="4.140625" style="1" customWidth="1"/>
    <col min="4351" max="4351" width="25" style="1" customWidth="1"/>
    <col min="4352" max="4352" width="17.5703125" style="1" customWidth="1"/>
    <col min="4353" max="4353" width="17.7109375" style="1" customWidth="1"/>
    <col min="4354" max="4354" width="17" style="1" customWidth="1"/>
    <col min="4355" max="4355" width="16.42578125" style="1" customWidth="1"/>
    <col min="4356" max="4356" width="23" style="1" customWidth="1"/>
    <col min="4357" max="4357" width="13.42578125" style="1" customWidth="1"/>
    <col min="4358" max="4358" width="13.7109375" style="1" customWidth="1"/>
    <col min="4359" max="4359" width="23" style="1" customWidth="1"/>
    <col min="4360" max="4605" width="9.140625" style="1"/>
    <col min="4606" max="4606" width="4.140625" style="1" customWidth="1"/>
    <col min="4607" max="4607" width="25" style="1" customWidth="1"/>
    <col min="4608" max="4608" width="17.5703125" style="1" customWidth="1"/>
    <col min="4609" max="4609" width="17.7109375" style="1" customWidth="1"/>
    <col min="4610" max="4610" width="17" style="1" customWidth="1"/>
    <col min="4611" max="4611" width="16.42578125" style="1" customWidth="1"/>
    <col min="4612" max="4612" width="23" style="1" customWidth="1"/>
    <col min="4613" max="4613" width="13.42578125" style="1" customWidth="1"/>
    <col min="4614" max="4614" width="13.7109375" style="1" customWidth="1"/>
    <col min="4615" max="4615" width="23" style="1" customWidth="1"/>
    <col min="4616" max="4861" width="9.140625" style="1"/>
    <col min="4862" max="4862" width="4.140625" style="1" customWidth="1"/>
    <col min="4863" max="4863" width="25" style="1" customWidth="1"/>
    <col min="4864" max="4864" width="17.5703125" style="1" customWidth="1"/>
    <col min="4865" max="4865" width="17.7109375" style="1" customWidth="1"/>
    <col min="4866" max="4866" width="17" style="1" customWidth="1"/>
    <col min="4867" max="4867" width="16.42578125" style="1" customWidth="1"/>
    <col min="4868" max="4868" width="23" style="1" customWidth="1"/>
    <col min="4869" max="4869" width="13.42578125" style="1" customWidth="1"/>
    <col min="4870" max="4870" width="13.7109375" style="1" customWidth="1"/>
    <col min="4871" max="4871" width="23" style="1" customWidth="1"/>
    <col min="4872" max="5117" width="9.140625" style="1"/>
    <col min="5118" max="5118" width="4.140625" style="1" customWidth="1"/>
    <col min="5119" max="5119" width="25" style="1" customWidth="1"/>
    <col min="5120" max="5120" width="17.5703125" style="1" customWidth="1"/>
    <col min="5121" max="5121" width="17.7109375" style="1" customWidth="1"/>
    <col min="5122" max="5122" width="17" style="1" customWidth="1"/>
    <col min="5123" max="5123" width="16.42578125" style="1" customWidth="1"/>
    <col min="5124" max="5124" width="23" style="1" customWidth="1"/>
    <col min="5125" max="5125" width="13.42578125" style="1" customWidth="1"/>
    <col min="5126" max="5126" width="13.7109375" style="1" customWidth="1"/>
    <col min="5127" max="5127" width="23" style="1" customWidth="1"/>
    <col min="5128" max="5373" width="9.140625" style="1"/>
    <col min="5374" max="5374" width="4.140625" style="1" customWidth="1"/>
    <col min="5375" max="5375" width="25" style="1" customWidth="1"/>
    <col min="5376" max="5376" width="17.5703125" style="1" customWidth="1"/>
    <col min="5377" max="5377" width="17.7109375" style="1" customWidth="1"/>
    <col min="5378" max="5378" width="17" style="1" customWidth="1"/>
    <col min="5379" max="5379" width="16.42578125" style="1" customWidth="1"/>
    <col min="5380" max="5380" width="23" style="1" customWidth="1"/>
    <col min="5381" max="5381" width="13.42578125" style="1" customWidth="1"/>
    <col min="5382" max="5382" width="13.7109375" style="1" customWidth="1"/>
    <col min="5383" max="5383" width="23" style="1" customWidth="1"/>
    <col min="5384" max="5629" width="9.140625" style="1"/>
    <col min="5630" max="5630" width="4.140625" style="1" customWidth="1"/>
    <col min="5631" max="5631" width="25" style="1" customWidth="1"/>
    <col min="5632" max="5632" width="17.5703125" style="1" customWidth="1"/>
    <col min="5633" max="5633" width="17.7109375" style="1" customWidth="1"/>
    <col min="5634" max="5634" width="17" style="1" customWidth="1"/>
    <col min="5635" max="5635" width="16.42578125" style="1" customWidth="1"/>
    <col min="5636" max="5636" width="23" style="1" customWidth="1"/>
    <col min="5637" max="5637" width="13.42578125" style="1" customWidth="1"/>
    <col min="5638" max="5638" width="13.7109375" style="1" customWidth="1"/>
    <col min="5639" max="5639" width="23" style="1" customWidth="1"/>
    <col min="5640" max="5885" width="9.140625" style="1"/>
    <col min="5886" max="5886" width="4.140625" style="1" customWidth="1"/>
    <col min="5887" max="5887" width="25" style="1" customWidth="1"/>
    <col min="5888" max="5888" width="17.5703125" style="1" customWidth="1"/>
    <col min="5889" max="5889" width="17.7109375" style="1" customWidth="1"/>
    <col min="5890" max="5890" width="17" style="1" customWidth="1"/>
    <col min="5891" max="5891" width="16.42578125" style="1" customWidth="1"/>
    <col min="5892" max="5892" width="23" style="1" customWidth="1"/>
    <col min="5893" max="5893" width="13.42578125" style="1" customWidth="1"/>
    <col min="5894" max="5894" width="13.7109375" style="1" customWidth="1"/>
    <col min="5895" max="5895" width="23" style="1" customWidth="1"/>
    <col min="5896" max="6141" width="9.140625" style="1"/>
    <col min="6142" max="6142" width="4.140625" style="1" customWidth="1"/>
    <col min="6143" max="6143" width="25" style="1" customWidth="1"/>
    <col min="6144" max="6144" width="17.5703125" style="1" customWidth="1"/>
    <col min="6145" max="6145" width="17.7109375" style="1" customWidth="1"/>
    <col min="6146" max="6146" width="17" style="1" customWidth="1"/>
    <col min="6147" max="6147" width="16.42578125" style="1" customWidth="1"/>
    <col min="6148" max="6148" width="23" style="1" customWidth="1"/>
    <col min="6149" max="6149" width="13.42578125" style="1" customWidth="1"/>
    <col min="6150" max="6150" width="13.7109375" style="1" customWidth="1"/>
    <col min="6151" max="6151" width="23" style="1" customWidth="1"/>
    <col min="6152" max="6397" width="9.140625" style="1"/>
    <col min="6398" max="6398" width="4.140625" style="1" customWidth="1"/>
    <col min="6399" max="6399" width="25" style="1" customWidth="1"/>
    <col min="6400" max="6400" width="17.5703125" style="1" customWidth="1"/>
    <col min="6401" max="6401" width="17.7109375" style="1" customWidth="1"/>
    <col min="6402" max="6402" width="17" style="1" customWidth="1"/>
    <col min="6403" max="6403" width="16.42578125" style="1" customWidth="1"/>
    <col min="6404" max="6404" width="23" style="1" customWidth="1"/>
    <col min="6405" max="6405" width="13.42578125" style="1" customWidth="1"/>
    <col min="6406" max="6406" width="13.7109375" style="1" customWidth="1"/>
    <col min="6407" max="6407" width="23" style="1" customWidth="1"/>
    <col min="6408" max="6653" width="9.140625" style="1"/>
    <col min="6654" max="6654" width="4.140625" style="1" customWidth="1"/>
    <col min="6655" max="6655" width="25" style="1" customWidth="1"/>
    <col min="6656" max="6656" width="17.5703125" style="1" customWidth="1"/>
    <col min="6657" max="6657" width="17.7109375" style="1" customWidth="1"/>
    <col min="6658" max="6658" width="17" style="1" customWidth="1"/>
    <col min="6659" max="6659" width="16.42578125" style="1" customWidth="1"/>
    <col min="6660" max="6660" width="23" style="1" customWidth="1"/>
    <col min="6661" max="6661" width="13.42578125" style="1" customWidth="1"/>
    <col min="6662" max="6662" width="13.7109375" style="1" customWidth="1"/>
    <col min="6663" max="6663" width="23" style="1" customWidth="1"/>
    <col min="6664" max="6909" width="9.140625" style="1"/>
    <col min="6910" max="6910" width="4.140625" style="1" customWidth="1"/>
    <col min="6911" max="6911" width="25" style="1" customWidth="1"/>
    <col min="6912" max="6912" width="17.5703125" style="1" customWidth="1"/>
    <col min="6913" max="6913" width="17.7109375" style="1" customWidth="1"/>
    <col min="6914" max="6914" width="17" style="1" customWidth="1"/>
    <col min="6915" max="6915" width="16.42578125" style="1" customWidth="1"/>
    <col min="6916" max="6916" width="23" style="1" customWidth="1"/>
    <col min="6917" max="6917" width="13.42578125" style="1" customWidth="1"/>
    <col min="6918" max="6918" width="13.7109375" style="1" customWidth="1"/>
    <col min="6919" max="6919" width="23" style="1" customWidth="1"/>
    <col min="6920" max="7165" width="9.140625" style="1"/>
    <col min="7166" max="7166" width="4.140625" style="1" customWidth="1"/>
    <col min="7167" max="7167" width="25" style="1" customWidth="1"/>
    <col min="7168" max="7168" width="17.5703125" style="1" customWidth="1"/>
    <col min="7169" max="7169" width="17.7109375" style="1" customWidth="1"/>
    <col min="7170" max="7170" width="17" style="1" customWidth="1"/>
    <col min="7171" max="7171" width="16.42578125" style="1" customWidth="1"/>
    <col min="7172" max="7172" width="23" style="1" customWidth="1"/>
    <col min="7173" max="7173" width="13.42578125" style="1" customWidth="1"/>
    <col min="7174" max="7174" width="13.7109375" style="1" customWidth="1"/>
    <col min="7175" max="7175" width="23" style="1" customWidth="1"/>
    <col min="7176" max="7421" width="9.140625" style="1"/>
    <col min="7422" max="7422" width="4.140625" style="1" customWidth="1"/>
    <col min="7423" max="7423" width="25" style="1" customWidth="1"/>
    <col min="7424" max="7424" width="17.5703125" style="1" customWidth="1"/>
    <col min="7425" max="7425" width="17.7109375" style="1" customWidth="1"/>
    <col min="7426" max="7426" width="17" style="1" customWidth="1"/>
    <col min="7427" max="7427" width="16.42578125" style="1" customWidth="1"/>
    <col min="7428" max="7428" width="23" style="1" customWidth="1"/>
    <col min="7429" max="7429" width="13.42578125" style="1" customWidth="1"/>
    <col min="7430" max="7430" width="13.7109375" style="1" customWidth="1"/>
    <col min="7431" max="7431" width="23" style="1" customWidth="1"/>
    <col min="7432" max="7677" width="9.140625" style="1"/>
    <col min="7678" max="7678" width="4.140625" style="1" customWidth="1"/>
    <col min="7679" max="7679" width="25" style="1" customWidth="1"/>
    <col min="7680" max="7680" width="17.5703125" style="1" customWidth="1"/>
    <col min="7681" max="7681" width="17.7109375" style="1" customWidth="1"/>
    <col min="7682" max="7682" width="17" style="1" customWidth="1"/>
    <col min="7683" max="7683" width="16.42578125" style="1" customWidth="1"/>
    <col min="7684" max="7684" width="23" style="1" customWidth="1"/>
    <col min="7685" max="7685" width="13.42578125" style="1" customWidth="1"/>
    <col min="7686" max="7686" width="13.7109375" style="1" customWidth="1"/>
    <col min="7687" max="7687" width="23" style="1" customWidth="1"/>
    <col min="7688" max="7933" width="9.140625" style="1"/>
    <col min="7934" max="7934" width="4.140625" style="1" customWidth="1"/>
    <col min="7935" max="7935" width="25" style="1" customWidth="1"/>
    <col min="7936" max="7936" width="17.5703125" style="1" customWidth="1"/>
    <col min="7937" max="7937" width="17.7109375" style="1" customWidth="1"/>
    <col min="7938" max="7938" width="17" style="1" customWidth="1"/>
    <col min="7939" max="7939" width="16.42578125" style="1" customWidth="1"/>
    <col min="7940" max="7940" width="23" style="1" customWidth="1"/>
    <col min="7941" max="7941" width="13.42578125" style="1" customWidth="1"/>
    <col min="7942" max="7942" width="13.7109375" style="1" customWidth="1"/>
    <col min="7943" max="7943" width="23" style="1" customWidth="1"/>
    <col min="7944" max="8189" width="9.140625" style="1"/>
    <col min="8190" max="8190" width="4.140625" style="1" customWidth="1"/>
    <col min="8191" max="8191" width="25" style="1" customWidth="1"/>
    <col min="8192" max="8192" width="17.5703125" style="1" customWidth="1"/>
    <col min="8193" max="8193" width="17.7109375" style="1" customWidth="1"/>
    <col min="8194" max="8194" width="17" style="1" customWidth="1"/>
    <col min="8195" max="8195" width="16.42578125" style="1" customWidth="1"/>
    <col min="8196" max="8196" width="23" style="1" customWidth="1"/>
    <col min="8197" max="8197" width="13.42578125" style="1" customWidth="1"/>
    <col min="8198" max="8198" width="13.7109375" style="1" customWidth="1"/>
    <col min="8199" max="8199" width="23" style="1" customWidth="1"/>
    <col min="8200" max="8445" width="9.140625" style="1"/>
    <col min="8446" max="8446" width="4.140625" style="1" customWidth="1"/>
    <col min="8447" max="8447" width="25" style="1" customWidth="1"/>
    <col min="8448" max="8448" width="17.5703125" style="1" customWidth="1"/>
    <col min="8449" max="8449" width="17.7109375" style="1" customWidth="1"/>
    <col min="8450" max="8450" width="17" style="1" customWidth="1"/>
    <col min="8451" max="8451" width="16.42578125" style="1" customWidth="1"/>
    <col min="8452" max="8452" width="23" style="1" customWidth="1"/>
    <col min="8453" max="8453" width="13.42578125" style="1" customWidth="1"/>
    <col min="8454" max="8454" width="13.7109375" style="1" customWidth="1"/>
    <col min="8455" max="8455" width="23" style="1" customWidth="1"/>
    <col min="8456" max="8701" width="9.140625" style="1"/>
    <col min="8702" max="8702" width="4.140625" style="1" customWidth="1"/>
    <col min="8703" max="8703" width="25" style="1" customWidth="1"/>
    <col min="8704" max="8704" width="17.5703125" style="1" customWidth="1"/>
    <col min="8705" max="8705" width="17.7109375" style="1" customWidth="1"/>
    <col min="8706" max="8706" width="17" style="1" customWidth="1"/>
    <col min="8707" max="8707" width="16.42578125" style="1" customWidth="1"/>
    <col min="8708" max="8708" width="23" style="1" customWidth="1"/>
    <col min="8709" max="8709" width="13.42578125" style="1" customWidth="1"/>
    <col min="8710" max="8710" width="13.7109375" style="1" customWidth="1"/>
    <col min="8711" max="8711" width="23" style="1" customWidth="1"/>
    <col min="8712" max="8957" width="9.140625" style="1"/>
    <col min="8958" max="8958" width="4.140625" style="1" customWidth="1"/>
    <col min="8959" max="8959" width="25" style="1" customWidth="1"/>
    <col min="8960" max="8960" width="17.5703125" style="1" customWidth="1"/>
    <col min="8961" max="8961" width="17.7109375" style="1" customWidth="1"/>
    <col min="8962" max="8962" width="17" style="1" customWidth="1"/>
    <col min="8963" max="8963" width="16.42578125" style="1" customWidth="1"/>
    <col min="8964" max="8964" width="23" style="1" customWidth="1"/>
    <col min="8965" max="8965" width="13.42578125" style="1" customWidth="1"/>
    <col min="8966" max="8966" width="13.7109375" style="1" customWidth="1"/>
    <col min="8967" max="8967" width="23" style="1" customWidth="1"/>
    <col min="8968" max="9213" width="9.140625" style="1"/>
    <col min="9214" max="9214" width="4.140625" style="1" customWidth="1"/>
    <col min="9215" max="9215" width="25" style="1" customWidth="1"/>
    <col min="9216" max="9216" width="17.5703125" style="1" customWidth="1"/>
    <col min="9217" max="9217" width="17.7109375" style="1" customWidth="1"/>
    <col min="9218" max="9218" width="17" style="1" customWidth="1"/>
    <col min="9219" max="9219" width="16.42578125" style="1" customWidth="1"/>
    <col min="9220" max="9220" width="23" style="1" customWidth="1"/>
    <col min="9221" max="9221" width="13.42578125" style="1" customWidth="1"/>
    <col min="9222" max="9222" width="13.7109375" style="1" customWidth="1"/>
    <col min="9223" max="9223" width="23" style="1" customWidth="1"/>
    <col min="9224" max="9469" width="9.140625" style="1"/>
    <col min="9470" max="9470" width="4.140625" style="1" customWidth="1"/>
    <col min="9471" max="9471" width="25" style="1" customWidth="1"/>
    <col min="9472" max="9472" width="17.5703125" style="1" customWidth="1"/>
    <col min="9473" max="9473" width="17.7109375" style="1" customWidth="1"/>
    <col min="9474" max="9474" width="17" style="1" customWidth="1"/>
    <col min="9475" max="9475" width="16.42578125" style="1" customWidth="1"/>
    <col min="9476" max="9476" width="23" style="1" customWidth="1"/>
    <col min="9477" max="9477" width="13.42578125" style="1" customWidth="1"/>
    <col min="9478" max="9478" width="13.7109375" style="1" customWidth="1"/>
    <col min="9479" max="9479" width="23" style="1" customWidth="1"/>
    <col min="9480" max="9725" width="9.140625" style="1"/>
    <col min="9726" max="9726" width="4.140625" style="1" customWidth="1"/>
    <col min="9727" max="9727" width="25" style="1" customWidth="1"/>
    <col min="9728" max="9728" width="17.5703125" style="1" customWidth="1"/>
    <col min="9729" max="9729" width="17.7109375" style="1" customWidth="1"/>
    <col min="9730" max="9730" width="17" style="1" customWidth="1"/>
    <col min="9731" max="9731" width="16.42578125" style="1" customWidth="1"/>
    <col min="9732" max="9732" width="23" style="1" customWidth="1"/>
    <col min="9733" max="9733" width="13.42578125" style="1" customWidth="1"/>
    <col min="9734" max="9734" width="13.7109375" style="1" customWidth="1"/>
    <col min="9735" max="9735" width="23" style="1" customWidth="1"/>
    <col min="9736" max="9981" width="9.140625" style="1"/>
    <col min="9982" max="9982" width="4.140625" style="1" customWidth="1"/>
    <col min="9983" max="9983" width="25" style="1" customWidth="1"/>
    <col min="9984" max="9984" width="17.5703125" style="1" customWidth="1"/>
    <col min="9985" max="9985" width="17.7109375" style="1" customWidth="1"/>
    <col min="9986" max="9986" width="17" style="1" customWidth="1"/>
    <col min="9987" max="9987" width="16.42578125" style="1" customWidth="1"/>
    <col min="9988" max="9988" width="23" style="1" customWidth="1"/>
    <col min="9989" max="9989" width="13.42578125" style="1" customWidth="1"/>
    <col min="9990" max="9990" width="13.7109375" style="1" customWidth="1"/>
    <col min="9991" max="9991" width="23" style="1" customWidth="1"/>
    <col min="9992" max="10237" width="9.140625" style="1"/>
    <col min="10238" max="10238" width="4.140625" style="1" customWidth="1"/>
    <col min="10239" max="10239" width="25" style="1" customWidth="1"/>
    <col min="10240" max="10240" width="17.5703125" style="1" customWidth="1"/>
    <col min="10241" max="10241" width="17.7109375" style="1" customWidth="1"/>
    <col min="10242" max="10242" width="17" style="1" customWidth="1"/>
    <col min="10243" max="10243" width="16.42578125" style="1" customWidth="1"/>
    <col min="10244" max="10244" width="23" style="1" customWidth="1"/>
    <col min="10245" max="10245" width="13.42578125" style="1" customWidth="1"/>
    <col min="10246" max="10246" width="13.7109375" style="1" customWidth="1"/>
    <col min="10247" max="10247" width="23" style="1" customWidth="1"/>
    <col min="10248" max="10493" width="9.140625" style="1"/>
    <col min="10494" max="10494" width="4.140625" style="1" customWidth="1"/>
    <col min="10495" max="10495" width="25" style="1" customWidth="1"/>
    <col min="10496" max="10496" width="17.5703125" style="1" customWidth="1"/>
    <col min="10497" max="10497" width="17.7109375" style="1" customWidth="1"/>
    <col min="10498" max="10498" width="17" style="1" customWidth="1"/>
    <col min="10499" max="10499" width="16.42578125" style="1" customWidth="1"/>
    <col min="10500" max="10500" width="23" style="1" customWidth="1"/>
    <col min="10501" max="10501" width="13.42578125" style="1" customWidth="1"/>
    <col min="10502" max="10502" width="13.7109375" style="1" customWidth="1"/>
    <col min="10503" max="10503" width="23" style="1" customWidth="1"/>
    <col min="10504" max="10749" width="9.140625" style="1"/>
    <col min="10750" max="10750" width="4.140625" style="1" customWidth="1"/>
    <col min="10751" max="10751" width="25" style="1" customWidth="1"/>
    <col min="10752" max="10752" width="17.5703125" style="1" customWidth="1"/>
    <col min="10753" max="10753" width="17.7109375" style="1" customWidth="1"/>
    <col min="10754" max="10754" width="17" style="1" customWidth="1"/>
    <col min="10755" max="10755" width="16.42578125" style="1" customWidth="1"/>
    <col min="10756" max="10756" width="23" style="1" customWidth="1"/>
    <col min="10757" max="10757" width="13.42578125" style="1" customWidth="1"/>
    <col min="10758" max="10758" width="13.7109375" style="1" customWidth="1"/>
    <col min="10759" max="10759" width="23" style="1" customWidth="1"/>
    <col min="10760" max="11005" width="9.140625" style="1"/>
    <col min="11006" max="11006" width="4.140625" style="1" customWidth="1"/>
    <col min="11007" max="11007" width="25" style="1" customWidth="1"/>
    <col min="11008" max="11008" width="17.5703125" style="1" customWidth="1"/>
    <col min="11009" max="11009" width="17.7109375" style="1" customWidth="1"/>
    <col min="11010" max="11010" width="17" style="1" customWidth="1"/>
    <col min="11011" max="11011" width="16.42578125" style="1" customWidth="1"/>
    <col min="11012" max="11012" width="23" style="1" customWidth="1"/>
    <col min="11013" max="11013" width="13.42578125" style="1" customWidth="1"/>
    <col min="11014" max="11014" width="13.7109375" style="1" customWidth="1"/>
    <col min="11015" max="11015" width="23" style="1" customWidth="1"/>
    <col min="11016" max="11261" width="9.140625" style="1"/>
    <col min="11262" max="11262" width="4.140625" style="1" customWidth="1"/>
    <col min="11263" max="11263" width="25" style="1" customWidth="1"/>
    <col min="11264" max="11264" width="17.5703125" style="1" customWidth="1"/>
    <col min="11265" max="11265" width="17.7109375" style="1" customWidth="1"/>
    <col min="11266" max="11266" width="17" style="1" customWidth="1"/>
    <col min="11267" max="11267" width="16.42578125" style="1" customWidth="1"/>
    <col min="11268" max="11268" width="23" style="1" customWidth="1"/>
    <col min="11269" max="11269" width="13.42578125" style="1" customWidth="1"/>
    <col min="11270" max="11270" width="13.7109375" style="1" customWidth="1"/>
    <col min="11271" max="11271" width="23" style="1" customWidth="1"/>
    <col min="11272" max="11517" width="9.140625" style="1"/>
    <col min="11518" max="11518" width="4.140625" style="1" customWidth="1"/>
    <col min="11519" max="11519" width="25" style="1" customWidth="1"/>
    <col min="11520" max="11520" width="17.5703125" style="1" customWidth="1"/>
    <col min="11521" max="11521" width="17.7109375" style="1" customWidth="1"/>
    <col min="11522" max="11522" width="17" style="1" customWidth="1"/>
    <col min="11523" max="11523" width="16.42578125" style="1" customWidth="1"/>
    <col min="11524" max="11524" width="23" style="1" customWidth="1"/>
    <col min="11525" max="11525" width="13.42578125" style="1" customWidth="1"/>
    <col min="11526" max="11526" width="13.7109375" style="1" customWidth="1"/>
    <col min="11527" max="11527" width="23" style="1" customWidth="1"/>
    <col min="11528" max="11773" width="9.140625" style="1"/>
    <col min="11774" max="11774" width="4.140625" style="1" customWidth="1"/>
    <col min="11775" max="11775" width="25" style="1" customWidth="1"/>
    <col min="11776" max="11776" width="17.5703125" style="1" customWidth="1"/>
    <col min="11777" max="11777" width="17.7109375" style="1" customWidth="1"/>
    <col min="11778" max="11778" width="17" style="1" customWidth="1"/>
    <col min="11779" max="11779" width="16.42578125" style="1" customWidth="1"/>
    <col min="11780" max="11780" width="23" style="1" customWidth="1"/>
    <col min="11781" max="11781" width="13.42578125" style="1" customWidth="1"/>
    <col min="11782" max="11782" width="13.7109375" style="1" customWidth="1"/>
    <col min="11783" max="11783" width="23" style="1" customWidth="1"/>
    <col min="11784" max="12029" width="9.140625" style="1"/>
    <col min="12030" max="12030" width="4.140625" style="1" customWidth="1"/>
    <col min="12031" max="12031" width="25" style="1" customWidth="1"/>
    <col min="12032" max="12032" width="17.5703125" style="1" customWidth="1"/>
    <col min="12033" max="12033" width="17.7109375" style="1" customWidth="1"/>
    <col min="12034" max="12034" width="17" style="1" customWidth="1"/>
    <col min="12035" max="12035" width="16.42578125" style="1" customWidth="1"/>
    <col min="12036" max="12036" width="23" style="1" customWidth="1"/>
    <col min="12037" max="12037" width="13.42578125" style="1" customWidth="1"/>
    <col min="12038" max="12038" width="13.7109375" style="1" customWidth="1"/>
    <col min="12039" max="12039" width="23" style="1" customWidth="1"/>
    <col min="12040" max="12285" width="9.140625" style="1"/>
    <col min="12286" max="12286" width="4.140625" style="1" customWidth="1"/>
    <col min="12287" max="12287" width="25" style="1" customWidth="1"/>
    <col min="12288" max="12288" width="17.5703125" style="1" customWidth="1"/>
    <col min="12289" max="12289" width="17.7109375" style="1" customWidth="1"/>
    <col min="12290" max="12290" width="17" style="1" customWidth="1"/>
    <col min="12291" max="12291" width="16.42578125" style="1" customWidth="1"/>
    <col min="12292" max="12292" width="23" style="1" customWidth="1"/>
    <col min="12293" max="12293" width="13.42578125" style="1" customWidth="1"/>
    <col min="12294" max="12294" width="13.7109375" style="1" customWidth="1"/>
    <col min="12295" max="12295" width="23" style="1" customWidth="1"/>
    <col min="12296" max="12541" width="9.140625" style="1"/>
    <col min="12542" max="12542" width="4.140625" style="1" customWidth="1"/>
    <col min="12543" max="12543" width="25" style="1" customWidth="1"/>
    <col min="12544" max="12544" width="17.5703125" style="1" customWidth="1"/>
    <col min="12545" max="12545" width="17.7109375" style="1" customWidth="1"/>
    <col min="12546" max="12546" width="17" style="1" customWidth="1"/>
    <col min="12547" max="12547" width="16.42578125" style="1" customWidth="1"/>
    <col min="12548" max="12548" width="23" style="1" customWidth="1"/>
    <col min="12549" max="12549" width="13.42578125" style="1" customWidth="1"/>
    <col min="12550" max="12550" width="13.7109375" style="1" customWidth="1"/>
    <col min="12551" max="12551" width="23" style="1" customWidth="1"/>
    <col min="12552" max="12797" width="9.140625" style="1"/>
    <col min="12798" max="12798" width="4.140625" style="1" customWidth="1"/>
    <col min="12799" max="12799" width="25" style="1" customWidth="1"/>
    <col min="12800" max="12800" width="17.5703125" style="1" customWidth="1"/>
    <col min="12801" max="12801" width="17.7109375" style="1" customWidth="1"/>
    <col min="12802" max="12802" width="17" style="1" customWidth="1"/>
    <col min="12803" max="12803" width="16.42578125" style="1" customWidth="1"/>
    <col min="12804" max="12804" width="23" style="1" customWidth="1"/>
    <col min="12805" max="12805" width="13.42578125" style="1" customWidth="1"/>
    <col min="12806" max="12806" width="13.7109375" style="1" customWidth="1"/>
    <col min="12807" max="12807" width="23" style="1" customWidth="1"/>
    <col min="12808" max="13053" width="9.140625" style="1"/>
    <col min="13054" max="13054" width="4.140625" style="1" customWidth="1"/>
    <col min="13055" max="13055" width="25" style="1" customWidth="1"/>
    <col min="13056" max="13056" width="17.5703125" style="1" customWidth="1"/>
    <col min="13057" max="13057" width="17.7109375" style="1" customWidth="1"/>
    <col min="13058" max="13058" width="17" style="1" customWidth="1"/>
    <col min="13059" max="13059" width="16.42578125" style="1" customWidth="1"/>
    <col min="13060" max="13060" width="23" style="1" customWidth="1"/>
    <col min="13061" max="13061" width="13.42578125" style="1" customWidth="1"/>
    <col min="13062" max="13062" width="13.7109375" style="1" customWidth="1"/>
    <col min="13063" max="13063" width="23" style="1" customWidth="1"/>
    <col min="13064" max="13309" width="9.140625" style="1"/>
    <col min="13310" max="13310" width="4.140625" style="1" customWidth="1"/>
    <col min="13311" max="13311" width="25" style="1" customWidth="1"/>
    <col min="13312" max="13312" width="17.5703125" style="1" customWidth="1"/>
    <col min="13313" max="13313" width="17.7109375" style="1" customWidth="1"/>
    <col min="13314" max="13314" width="17" style="1" customWidth="1"/>
    <col min="13315" max="13315" width="16.42578125" style="1" customWidth="1"/>
    <col min="13316" max="13316" width="23" style="1" customWidth="1"/>
    <col min="13317" max="13317" width="13.42578125" style="1" customWidth="1"/>
    <col min="13318" max="13318" width="13.7109375" style="1" customWidth="1"/>
    <col min="13319" max="13319" width="23" style="1" customWidth="1"/>
    <col min="13320" max="13565" width="9.140625" style="1"/>
    <col min="13566" max="13566" width="4.140625" style="1" customWidth="1"/>
    <col min="13567" max="13567" width="25" style="1" customWidth="1"/>
    <col min="13568" max="13568" width="17.5703125" style="1" customWidth="1"/>
    <col min="13569" max="13569" width="17.7109375" style="1" customWidth="1"/>
    <col min="13570" max="13570" width="17" style="1" customWidth="1"/>
    <col min="13571" max="13571" width="16.42578125" style="1" customWidth="1"/>
    <col min="13572" max="13572" width="23" style="1" customWidth="1"/>
    <col min="13573" max="13573" width="13.42578125" style="1" customWidth="1"/>
    <col min="13574" max="13574" width="13.7109375" style="1" customWidth="1"/>
    <col min="13575" max="13575" width="23" style="1" customWidth="1"/>
    <col min="13576" max="13821" width="9.140625" style="1"/>
    <col min="13822" max="13822" width="4.140625" style="1" customWidth="1"/>
    <col min="13823" max="13823" width="25" style="1" customWidth="1"/>
    <col min="13824" max="13824" width="17.5703125" style="1" customWidth="1"/>
    <col min="13825" max="13825" width="17.7109375" style="1" customWidth="1"/>
    <col min="13826" max="13826" width="17" style="1" customWidth="1"/>
    <col min="13827" max="13827" width="16.42578125" style="1" customWidth="1"/>
    <col min="13828" max="13828" width="23" style="1" customWidth="1"/>
    <col min="13829" max="13829" width="13.42578125" style="1" customWidth="1"/>
    <col min="13830" max="13830" width="13.7109375" style="1" customWidth="1"/>
    <col min="13831" max="13831" width="23" style="1" customWidth="1"/>
    <col min="13832" max="14077" width="9.140625" style="1"/>
    <col min="14078" max="14078" width="4.140625" style="1" customWidth="1"/>
    <col min="14079" max="14079" width="25" style="1" customWidth="1"/>
    <col min="14080" max="14080" width="17.5703125" style="1" customWidth="1"/>
    <col min="14081" max="14081" width="17.7109375" style="1" customWidth="1"/>
    <col min="14082" max="14082" width="17" style="1" customWidth="1"/>
    <col min="14083" max="14083" width="16.42578125" style="1" customWidth="1"/>
    <col min="14084" max="14084" width="23" style="1" customWidth="1"/>
    <col min="14085" max="14085" width="13.42578125" style="1" customWidth="1"/>
    <col min="14086" max="14086" width="13.7109375" style="1" customWidth="1"/>
    <col min="14087" max="14087" width="23" style="1" customWidth="1"/>
    <col min="14088" max="14333" width="9.140625" style="1"/>
    <col min="14334" max="14334" width="4.140625" style="1" customWidth="1"/>
    <col min="14335" max="14335" width="25" style="1" customWidth="1"/>
    <col min="14336" max="14336" width="17.5703125" style="1" customWidth="1"/>
    <col min="14337" max="14337" width="17.7109375" style="1" customWidth="1"/>
    <col min="14338" max="14338" width="17" style="1" customWidth="1"/>
    <col min="14339" max="14339" width="16.42578125" style="1" customWidth="1"/>
    <col min="14340" max="14340" width="23" style="1" customWidth="1"/>
    <col min="14341" max="14341" width="13.42578125" style="1" customWidth="1"/>
    <col min="14342" max="14342" width="13.7109375" style="1" customWidth="1"/>
    <col min="14343" max="14343" width="23" style="1" customWidth="1"/>
    <col min="14344" max="14589" width="9.140625" style="1"/>
    <col min="14590" max="14590" width="4.140625" style="1" customWidth="1"/>
    <col min="14591" max="14591" width="25" style="1" customWidth="1"/>
    <col min="14592" max="14592" width="17.5703125" style="1" customWidth="1"/>
    <col min="14593" max="14593" width="17.7109375" style="1" customWidth="1"/>
    <col min="14594" max="14594" width="17" style="1" customWidth="1"/>
    <col min="14595" max="14595" width="16.42578125" style="1" customWidth="1"/>
    <col min="14596" max="14596" width="23" style="1" customWidth="1"/>
    <col min="14597" max="14597" width="13.42578125" style="1" customWidth="1"/>
    <col min="14598" max="14598" width="13.7109375" style="1" customWidth="1"/>
    <col min="14599" max="14599" width="23" style="1" customWidth="1"/>
    <col min="14600" max="14845" width="9.140625" style="1"/>
    <col min="14846" max="14846" width="4.140625" style="1" customWidth="1"/>
    <col min="14847" max="14847" width="25" style="1" customWidth="1"/>
    <col min="14848" max="14848" width="17.5703125" style="1" customWidth="1"/>
    <col min="14849" max="14849" width="17.7109375" style="1" customWidth="1"/>
    <col min="14850" max="14850" width="17" style="1" customWidth="1"/>
    <col min="14851" max="14851" width="16.42578125" style="1" customWidth="1"/>
    <col min="14852" max="14852" width="23" style="1" customWidth="1"/>
    <col min="14853" max="14853" width="13.42578125" style="1" customWidth="1"/>
    <col min="14854" max="14854" width="13.7109375" style="1" customWidth="1"/>
    <col min="14855" max="14855" width="23" style="1" customWidth="1"/>
    <col min="14856" max="15101" width="9.140625" style="1"/>
    <col min="15102" max="15102" width="4.140625" style="1" customWidth="1"/>
    <col min="15103" max="15103" width="25" style="1" customWidth="1"/>
    <col min="15104" max="15104" width="17.5703125" style="1" customWidth="1"/>
    <col min="15105" max="15105" width="17.7109375" style="1" customWidth="1"/>
    <col min="15106" max="15106" width="17" style="1" customWidth="1"/>
    <col min="15107" max="15107" width="16.42578125" style="1" customWidth="1"/>
    <col min="15108" max="15108" width="23" style="1" customWidth="1"/>
    <col min="15109" max="15109" width="13.42578125" style="1" customWidth="1"/>
    <col min="15110" max="15110" width="13.7109375" style="1" customWidth="1"/>
    <col min="15111" max="15111" width="23" style="1" customWidth="1"/>
    <col min="15112" max="15357" width="9.140625" style="1"/>
    <col min="15358" max="15358" width="4.140625" style="1" customWidth="1"/>
    <col min="15359" max="15359" width="25" style="1" customWidth="1"/>
    <col min="15360" max="15360" width="17.5703125" style="1" customWidth="1"/>
    <col min="15361" max="15361" width="17.7109375" style="1" customWidth="1"/>
    <col min="15362" max="15362" width="17" style="1" customWidth="1"/>
    <col min="15363" max="15363" width="16.42578125" style="1" customWidth="1"/>
    <col min="15364" max="15364" width="23" style="1" customWidth="1"/>
    <col min="15365" max="15365" width="13.42578125" style="1" customWidth="1"/>
    <col min="15366" max="15366" width="13.7109375" style="1" customWidth="1"/>
    <col min="15367" max="15367" width="23" style="1" customWidth="1"/>
    <col min="15368" max="15613" width="9.140625" style="1"/>
    <col min="15614" max="15614" width="4.140625" style="1" customWidth="1"/>
    <col min="15615" max="15615" width="25" style="1" customWidth="1"/>
    <col min="15616" max="15616" width="17.5703125" style="1" customWidth="1"/>
    <col min="15617" max="15617" width="17.7109375" style="1" customWidth="1"/>
    <col min="15618" max="15618" width="17" style="1" customWidth="1"/>
    <col min="15619" max="15619" width="16.42578125" style="1" customWidth="1"/>
    <col min="15620" max="15620" width="23" style="1" customWidth="1"/>
    <col min="15621" max="15621" width="13.42578125" style="1" customWidth="1"/>
    <col min="15622" max="15622" width="13.7109375" style="1" customWidth="1"/>
    <col min="15623" max="15623" width="23" style="1" customWidth="1"/>
    <col min="15624" max="15869" width="9.140625" style="1"/>
    <col min="15870" max="15870" width="4.140625" style="1" customWidth="1"/>
    <col min="15871" max="15871" width="25" style="1" customWidth="1"/>
    <col min="15872" max="15872" width="17.5703125" style="1" customWidth="1"/>
    <col min="15873" max="15873" width="17.7109375" style="1" customWidth="1"/>
    <col min="15874" max="15874" width="17" style="1" customWidth="1"/>
    <col min="15875" max="15875" width="16.42578125" style="1" customWidth="1"/>
    <col min="15876" max="15876" width="23" style="1" customWidth="1"/>
    <col min="15877" max="15877" width="13.42578125" style="1" customWidth="1"/>
    <col min="15878" max="15878" width="13.7109375" style="1" customWidth="1"/>
    <col min="15879" max="15879" width="23" style="1" customWidth="1"/>
    <col min="15880" max="16125" width="9.140625" style="1"/>
    <col min="16126" max="16126" width="4.140625" style="1" customWidth="1"/>
    <col min="16127" max="16127" width="25" style="1" customWidth="1"/>
    <col min="16128" max="16128" width="17.5703125" style="1" customWidth="1"/>
    <col min="16129" max="16129" width="17.7109375" style="1" customWidth="1"/>
    <col min="16130" max="16130" width="17" style="1" customWidth="1"/>
    <col min="16131" max="16131" width="16.42578125" style="1" customWidth="1"/>
    <col min="16132" max="16132" width="23" style="1" customWidth="1"/>
    <col min="16133" max="16133" width="13.42578125" style="1" customWidth="1"/>
    <col min="16134" max="16134" width="13.7109375" style="1" customWidth="1"/>
    <col min="16135" max="16135" width="23" style="1" customWidth="1"/>
    <col min="16136" max="16384" width="9.140625" style="1"/>
  </cols>
  <sheetData>
    <row r="1" spans="1:9" x14ac:dyDescent="0.25">
      <c r="G1" s="2" t="s">
        <v>136</v>
      </c>
    </row>
    <row r="2" spans="1:9" x14ac:dyDescent="0.25">
      <c r="G2" s="2" t="s">
        <v>0</v>
      </c>
    </row>
    <row r="3" spans="1:9" x14ac:dyDescent="0.25">
      <c r="G3" s="2" t="s">
        <v>138</v>
      </c>
    </row>
    <row r="5" spans="1:9" x14ac:dyDescent="0.25">
      <c r="G5" s="2" t="s">
        <v>137</v>
      </c>
    </row>
    <row r="6" spans="1:9" ht="16.5" x14ac:dyDescent="0.25">
      <c r="A6" s="3"/>
      <c r="B6" s="3"/>
      <c r="C6" s="3"/>
      <c r="D6" s="3"/>
      <c r="E6" s="3"/>
      <c r="F6" s="3"/>
      <c r="G6" s="3"/>
    </row>
    <row r="7" spans="1:9" ht="15" customHeight="1" x14ac:dyDescent="0.25">
      <c r="A7" s="125" t="s">
        <v>134</v>
      </c>
      <c r="B7" s="125"/>
      <c r="C7" s="125"/>
      <c r="D7" s="125"/>
      <c r="E7" s="125"/>
      <c r="F7" s="125"/>
      <c r="G7" s="125"/>
    </row>
    <row r="8" spans="1:9" ht="15.75" customHeight="1" x14ac:dyDescent="0.25">
      <c r="A8" s="125" t="s">
        <v>135</v>
      </c>
      <c r="B8" s="125"/>
      <c r="C8" s="125"/>
      <c r="D8" s="125"/>
      <c r="E8" s="125"/>
      <c r="F8" s="125"/>
      <c r="G8" s="125"/>
    </row>
    <row r="9" spans="1:9" ht="19.5" customHeight="1" x14ac:dyDescent="0.25">
      <c r="A9" s="125" t="s">
        <v>177</v>
      </c>
      <c r="B9" s="125"/>
      <c r="C9" s="125"/>
      <c r="D9" s="125"/>
      <c r="E9" s="125"/>
      <c r="F9" s="125"/>
      <c r="G9" s="125"/>
    </row>
    <row r="10" spans="1:9" x14ac:dyDescent="0.25">
      <c r="A10" s="4"/>
      <c r="B10" s="4"/>
      <c r="C10" s="4"/>
      <c r="D10" s="4"/>
      <c r="E10" s="4"/>
      <c r="F10" s="4"/>
      <c r="G10" s="4"/>
    </row>
    <row r="11" spans="1:9" ht="15.75" customHeight="1" x14ac:dyDescent="0.25">
      <c r="A11" s="4"/>
      <c r="B11" s="125"/>
      <c r="C11" s="125"/>
      <c r="D11" s="125"/>
      <c r="E11" s="125"/>
      <c r="F11" s="125"/>
      <c r="G11" s="4"/>
    </row>
    <row r="13" spans="1:9" s="6" customFormat="1" ht="107.25" customHeight="1" x14ac:dyDescent="0.25">
      <c r="A13" s="77" t="s">
        <v>109</v>
      </c>
      <c r="B13" s="77" t="s">
        <v>110</v>
      </c>
      <c r="C13" s="77" t="s">
        <v>1</v>
      </c>
      <c r="D13" s="77" t="s">
        <v>111</v>
      </c>
      <c r="E13" s="77" t="s">
        <v>2</v>
      </c>
      <c r="F13" s="77" t="s">
        <v>3</v>
      </c>
      <c r="G13" s="77" t="s">
        <v>112</v>
      </c>
    </row>
    <row r="14" spans="1:9" s="8" customFormat="1" ht="18.75" customHeight="1" x14ac:dyDescent="0.25">
      <c r="A14" s="78">
        <v>1</v>
      </c>
      <c r="B14" s="78">
        <v>2</v>
      </c>
      <c r="C14" s="79">
        <v>3</v>
      </c>
      <c r="D14" s="78">
        <v>4</v>
      </c>
      <c r="E14" s="78">
        <v>5</v>
      </c>
      <c r="F14" s="78">
        <v>6</v>
      </c>
      <c r="G14" s="78">
        <v>7</v>
      </c>
    </row>
    <row r="15" spans="1:9" ht="24.95" customHeight="1" x14ac:dyDescent="0.25">
      <c r="A15" s="64" t="s">
        <v>59</v>
      </c>
      <c r="B15" s="64" t="s">
        <v>59</v>
      </c>
      <c r="C15" s="80" t="s">
        <v>67</v>
      </c>
      <c r="D15" s="39">
        <v>4</v>
      </c>
      <c r="E15" s="41">
        <v>0.86</v>
      </c>
      <c r="F15" s="41">
        <v>0.93341799999999997</v>
      </c>
      <c r="G15" s="13">
        <f t="shared" ref="G15:G63" si="0">E15-F15</f>
        <v>-7.3417999999999983E-2</v>
      </c>
      <c r="H15" s="82"/>
      <c r="I15" s="112"/>
    </row>
    <row r="16" spans="1:9" ht="24.95" customHeight="1" x14ac:dyDescent="0.25">
      <c r="A16" s="84" t="s">
        <v>60</v>
      </c>
      <c r="B16" s="84" t="s">
        <v>60</v>
      </c>
      <c r="C16" s="80" t="s">
        <v>94</v>
      </c>
      <c r="D16" s="39">
        <v>7</v>
      </c>
      <c r="E16" s="41">
        <v>1E-3</v>
      </c>
      <c r="F16" s="41">
        <v>1.9239999999999999E-3</v>
      </c>
      <c r="G16" s="13">
        <f t="shared" si="0"/>
        <v>-9.2399999999999991E-4</v>
      </c>
      <c r="H16" s="82"/>
      <c r="I16" s="112"/>
    </row>
    <row r="17" spans="1:9" ht="24.95" customHeight="1" x14ac:dyDescent="0.25">
      <c r="A17" s="84" t="s">
        <v>60</v>
      </c>
      <c r="B17" s="84" t="s">
        <v>60</v>
      </c>
      <c r="C17" s="80" t="s">
        <v>4</v>
      </c>
      <c r="D17" s="39">
        <v>6</v>
      </c>
      <c r="E17" s="18">
        <v>1.5E-3</v>
      </c>
      <c r="F17" s="18">
        <v>1.5629999999999999E-3</v>
      </c>
      <c r="G17" s="13">
        <f t="shared" si="0"/>
        <v>-6.2999999999999905E-5</v>
      </c>
      <c r="H17" s="82"/>
      <c r="I17" s="112"/>
    </row>
    <row r="18" spans="1:9" ht="24.95" customHeight="1" x14ac:dyDescent="0.25">
      <c r="A18" s="64" t="s">
        <v>59</v>
      </c>
      <c r="B18" s="64" t="s">
        <v>59</v>
      </c>
      <c r="C18" s="80" t="s">
        <v>5</v>
      </c>
      <c r="D18" s="39">
        <v>7</v>
      </c>
      <c r="E18" s="41">
        <v>6.9999999999999999E-4</v>
      </c>
      <c r="F18" s="41">
        <v>7.8700000000000005E-4</v>
      </c>
      <c r="G18" s="13">
        <f t="shared" si="0"/>
        <v>-8.7000000000000055E-5</v>
      </c>
      <c r="H18" s="82"/>
      <c r="I18" s="113"/>
    </row>
    <row r="19" spans="1:9" ht="24.95" customHeight="1" x14ac:dyDescent="0.25">
      <c r="A19" s="64" t="s">
        <v>59</v>
      </c>
      <c r="B19" s="64" t="s">
        <v>59</v>
      </c>
      <c r="C19" s="19" t="s">
        <v>178</v>
      </c>
      <c r="D19" s="40">
        <v>6</v>
      </c>
      <c r="E19" s="41">
        <v>2E-3</v>
      </c>
      <c r="F19" s="41">
        <v>1.026E-3</v>
      </c>
      <c r="G19" s="13">
        <f t="shared" si="0"/>
        <v>9.7400000000000004E-4</v>
      </c>
      <c r="H19" s="82"/>
      <c r="I19" s="114"/>
    </row>
    <row r="20" spans="1:9" ht="24.95" customHeight="1" x14ac:dyDescent="0.25">
      <c r="A20" s="84" t="s">
        <v>60</v>
      </c>
      <c r="B20" s="84" t="s">
        <v>60</v>
      </c>
      <c r="C20" s="19" t="s">
        <v>179</v>
      </c>
      <c r="D20" s="40">
        <v>6</v>
      </c>
      <c r="E20" s="41">
        <v>1.1999999999999999E-3</v>
      </c>
      <c r="F20" s="41">
        <v>0</v>
      </c>
      <c r="G20" s="13">
        <f t="shared" si="0"/>
        <v>1.1999999999999999E-3</v>
      </c>
      <c r="H20" s="82"/>
      <c r="I20" s="114"/>
    </row>
    <row r="21" spans="1:9" ht="24.95" customHeight="1" x14ac:dyDescent="0.25">
      <c r="A21" s="84" t="s">
        <v>60</v>
      </c>
      <c r="B21" s="84" t="s">
        <v>60</v>
      </c>
      <c r="C21" s="19" t="s">
        <v>6</v>
      </c>
      <c r="D21" s="40">
        <v>6</v>
      </c>
      <c r="E21" s="41">
        <v>3.0000000000000001E-3</v>
      </c>
      <c r="F21" s="41">
        <v>1.204E-3</v>
      </c>
      <c r="G21" s="13">
        <f t="shared" si="0"/>
        <v>1.7960000000000001E-3</v>
      </c>
      <c r="H21" s="82"/>
      <c r="I21" s="114"/>
    </row>
    <row r="22" spans="1:9" ht="24.95" customHeight="1" x14ac:dyDescent="0.25">
      <c r="A22" s="46" t="s">
        <v>14</v>
      </c>
      <c r="B22" s="46" t="s">
        <v>14</v>
      </c>
      <c r="C22" s="19" t="s">
        <v>7</v>
      </c>
      <c r="D22" s="40">
        <v>6</v>
      </c>
      <c r="E22" s="41">
        <v>1.5E-3</v>
      </c>
      <c r="F22" s="41">
        <v>1.5250000000000001E-3</v>
      </c>
      <c r="G22" s="13">
        <f t="shared" si="0"/>
        <v>-2.5000000000000066E-5</v>
      </c>
      <c r="H22" s="82"/>
      <c r="I22" s="114"/>
    </row>
    <row r="23" spans="1:9" ht="24.95" customHeight="1" x14ac:dyDescent="0.25">
      <c r="A23" s="46" t="s">
        <v>14</v>
      </c>
      <c r="B23" s="46" t="s">
        <v>14</v>
      </c>
      <c r="C23" s="21" t="s">
        <v>8</v>
      </c>
      <c r="D23" s="40">
        <v>6</v>
      </c>
      <c r="E23" s="44">
        <v>1.1999999999999999E-3</v>
      </c>
      <c r="F23" s="44">
        <v>1.6919999999999999E-3</v>
      </c>
      <c r="G23" s="13">
        <f t="shared" si="0"/>
        <v>-4.9200000000000003E-4</v>
      </c>
      <c r="H23" s="82"/>
      <c r="I23" s="114"/>
    </row>
    <row r="24" spans="1:9" ht="24.95" customHeight="1" x14ac:dyDescent="0.25">
      <c r="A24" s="84" t="s">
        <v>60</v>
      </c>
      <c r="B24" s="84" t="s">
        <v>60</v>
      </c>
      <c r="C24" s="21" t="s">
        <v>8</v>
      </c>
      <c r="D24" s="40">
        <v>6</v>
      </c>
      <c r="E24" s="44">
        <v>2.7000000000000001E-3</v>
      </c>
      <c r="F24" s="44">
        <v>1.874E-3</v>
      </c>
      <c r="G24" s="13">
        <f t="shared" si="0"/>
        <v>8.2600000000000013E-4</v>
      </c>
      <c r="H24" s="82"/>
      <c r="I24" s="114"/>
    </row>
    <row r="25" spans="1:9" ht="24.95" customHeight="1" x14ac:dyDescent="0.25">
      <c r="A25" s="46" t="s">
        <v>14</v>
      </c>
      <c r="B25" s="46" t="s">
        <v>14</v>
      </c>
      <c r="C25" s="19" t="s">
        <v>9</v>
      </c>
      <c r="D25" s="40">
        <v>5</v>
      </c>
      <c r="E25" s="41">
        <v>2.75E-2</v>
      </c>
      <c r="F25" s="41">
        <v>2.4990999999999999E-2</v>
      </c>
      <c r="G25" s="13">
        <f t="shared" si="0"/>
        <v>2.5090000000000008E-3</v>
      </c>
      <c r="H25" s="82"/>
      <c r="I25" s="114"/>
    </row>
    <row r="26" spans="1:9" ht="24.95" customHeight="1" x14ac:dyDescent="0.25">
      <c r="A26" s="64" t="s">
        <v>59</v>
      </c>
      <c r="B26" s="64" t="s">
        <v>74</v>
      </c>
      <c r="C26" s="15" t="s">
        <v>10</v>
      </c>
      <c r="D26" s="40">
        <v>5</v>
      </c>
      <c r="E26" s="12">
        <v>1.7999999999999999E-2</v>
      </c>
      <c r="F26" s="12">
        <v>1.6955000000000001E-2</v>
      </c>
      <c r="G26" s="13">
        <f t="shared" si="0"/>
        <v>1.0449999999999973E-3</v>
      </c>
      <c r="H26" s="82"/>
      <c r="I26" s="114"/>
    </row>
    <row r="27" spans="1:9" ht="24.95" customHeight="1" x14ac:dyDescent="0.25">
      <c r="A27" s="46" t="s">
        <v>12</v>
      </c>
      <c r="B27" s="46" t="s">
        <v>12</v>
      </c>
      <c r="C27" s="15" t="s">
        <v>11</v>
      </c>
      <c r="D27" s="40">
        <v>5</v>
      </c>
      <c r="E27" s="12">
        <v>0.02</v>
      </c>
      <c r="F27" s="12">
        <v>4.0092999999999997E-2</v>
      </c>
      <c r="G27" s="13">
        <f t="shared" si="0"/>
        <v>-2.0092999999999996E-2</v>
      </c>
      <c r="H27" s="82"/>
      <c r="I27" s="114"/>
    </row>
    <row r="28" spans="1:9" ht="24.95" customHeight="1" x14ac:dyDescent="0.25">
      <c r="A28" s="66" t="s">
        <v>15</v>
      </c>
      <c r="B28" s="66" t="s">
        <v>15</v>
      </c>
      <c r="C28" s="15" t="s">
        <v>91</v>
      </c>
      <c r="D28" s="40">
        <v>5</v>
      </c>
      <c r="E28" s="12">
        <v>4.3999999999999997E-2</v>
      </c>
      <c r="F28" s="12">
        <v>4.4628000000000001E-2</v>
      </c>
      <c r="G28" s="13">
        <f t="shared" si="0"/>
        <v>-6.2800000000000356E-4</v>
      </c>
      <c r="H28" s="82"/>
      <c r="I28" s="114"/>
    </row>
    <row r="29" spans="1:9" ht="24.95" customHeight="1" x14ac:dyDescent="0.25">
      <c r="A29" s="88" t="s">
        <v>59</v>
      </c>
      <c r="B29" s="88" t="s">
        <v>59</v>
      </c>
      <c r="C29" s="26" t="s">
        <v>126</v>
      </c>
      <c r="D29" s="40">
        <v>5</v>
      </c>
      <c r="E29" s="12">
        <v>8.1846000000000002E-2</v>
      </c>
      <c r="F29" s="12">
        <v>0.112849</v>
      </c>
      <c r="G29" s="89">
        <f t="shared" si="0"/>
        <v>-3.1003000000000003E-2</v>
      </c>
      <c r="H29" s="90"/>
      <c r="I29" s="115"/>
    </row>
    <row r="30" spans="1:9" ht="24.95" customHeight="1" x14ac:dyDescent="0.25">
      <c r="A30" s="64" t="s">
        <v>59</v>
      </c>
      <c r="B30" s="88" t="s">
        <v>59</v>
      </c>
      <c r="C30" s="29" t="s">
        <v>13</v>
      </c>
      <c r="D30" s="40">
        <v>7</v>
      </c>
      <c r="E30" s="12">
        <v>9.5500000000000001E-4</v>
      </c>
      <c r="F30" s="12">
        <v>1.145E-3</v>
      </c>
      <c r="G30" s="13">
        <f t="shared" si="0"/>
        <v>-1.8999999999999996E-4</v>
      </c>
      <c r="H30" s="82"/>
      <c r="I30" s="114"/>
    </row>
    <row r="31" spans="1:9" ht="24.95" customHeight="1" x14ac:dyDescent="0.25">
      <c r="A31" s="46" t="s">
        <v>14</v>
      </c>
      <c r="B31" s="46" t="s">
        <v>14</v>
      </c>
      <c r="C31" s="30" t="s">
        <v>98</v>
      </c>
      <c r="D31" s="40">
        <v>6</v>
      </c>
      <c r="E31" s="12">
        <v>5.0000000000000001E-3</v>
      </c>
      <c r="F31" s="12">
        <v>4.6470000000000001E-3</v>
      </c>
      <c r="G31" s="13">
        <f t="shared" si="0"/>
        <v>3.5300000000000002E-4</v>
      </c>
      <c r="H31" s="82"/>
      <c r="I31" s="114"/>
    </row>
    <row r="32" spans="1:9" ht="24.95" customHeight="1" x14ac:dyDescent="0.25">
      <c r="A32" s="46" t="s">
        <v>14</v>
      </c>
      <c r="B32" s="46" t="s">
        <v>14</v>
      </c>
      <c r="C32" s="20" t="s">
        <v>127</v>
      </c>
      <c r="D32" s="39">
        <v>7</v>
      </c>
      <c r="E32" s="12">
        <v>1E-3</v>
      </c>
      <c r="F32" s="12">
        <v>1.1659999999999999E-3</v>
      </c>
      <c r="G32" s="13">
        <f t="shared" si="0"/>
        <v>-1.6599999999999991E-4</v>
      </c>
      <c r="H32" s="82"/>
      <c r="I32" s="114"/>
    </row>
    <row r="33" spans="1:9" ht="24.95" customHeight="1" x14ac:dyDescent="0.25">
      <c r="A33" s="66" t="s">
        <v>15</v>
      </c>
      <c r="B33" s="66" t="s">
        <v>15</v>
      </c>
      <c r="C33" s="92" t="s">
        <v>78</v>
      </c>
      <c r="D33" s="40">
        <v>6</v>
      </c>
      <c r="E33" s="12">
        <v>6.0000000000000001E-3</v>
      </c>
      <c r="F33" s="12">
        <v>8.5229999999999993E-3</v>
      </c>
      <c r="G33" s="13">
        <f t="shared" si="0"/>
        <v>-2.5229999999999992E-3</v>
      </c>
      <c r="H33" s="82"/>
      <c r="I33" s="114"/>
    </row>
    <row r="34" spans="1:9" ht="24.95" customHeight="1" x14ac:dyDescent="0.25">
      <c r="A34" s="46" t="s">
        <v>14</v>
      </c>
      <c r="B34" s="46" t="s">
        <v>14</v>
      </c>
      <c r="C34" s="93" t="s">
        <v>79</v>
      </c>
      <c r="D34" s="40">
        <v>6</v>
      </c>
      <c r="E34" s="81">
        <v>0.01</v>
      </c>
      <c r="F34" s="81">
        <v>2.3419999999999999E-3</v>
      </c>
      <c r="G34" s="13">
        <f t="shared" si="0"/>
        <v>7.6579999999999999E-3</v>
      </c>
      <c r="H34" s="82"/>
      <c r="I34" s="115"/>
    </row>
    <row r="35" spans="1:9" ht="24.95" customHeight="1" x14ac:dyDescent="0.25">
      <c r="A35" s="84" t="s">
        <v>60</v>
      </c>
      <c r="B35" s="84" t="s">
        <v>60</v>
      </c>
      <c r="C35" s="20" t="s">
        <v>16</v>
      </c>
      <c r="D35" s="39">
        <v>6</v>
      </c>
      <c r="E35" s="12">
        <v>1.56E-3</v>
      </c>
      <c r="F35" s="12">
        <v>1.5410000000000001E-3</v>
      </c>
      <c r="G35" s="13">
        <f t="shared" si="0"/>
        <v>1.899999999999992E-5</v>
      </c>
      <c r="H35" s="82"/>
      <c r="I35" s="114"/>
    </row>
    <row r="36" spans="1:9" ht="24.95" customHeight="1" x14ac:dyDescent="0.25">
      <c r="A36" s="46" t="s">
        <v>14</v>
      </c>
      <c r="B36" s="46" t="s">
        <v>14</v>
      </c>
      <c r="C36" s="20" t="s">
        <v>17</v>
      </c>
      <c r="D36" s="40">
        <v>6</v>
      </c>
      <c r="E36" s="12">
        <v>1.1999999999999999E-3</v>
      </c>
      <c r="F36" s="12">
        <v>0</v>
      </c>
      <c r="G36" s="13">
        <f t="shared" si="0"/>
        <v>1.1999999999999999E-3</v>
      </c>
      <c r="H36" s="82"/>
      <c r="I36" s="114"/>
    </row>
    <row r="37" spans="1:9" ht="24.95" customHeight="1" x14ac:dyDescent="0.25">
      <c r="A37" s="66" t="s">
        <v>15</v>
      </c>
      <c r="B37" s="66" t="s">
        <v>15</v>
      </c>
      <c r="C37" s="20" t="s">
        <v>18</v>
      </c>
      <c r="D37" s="40">
        <v>7</v>
      </c>
      <c r="E37" s="12">
        <v>8.2200000000000003E-4</v>
      </c>
      <c r="F37" s="12">
        <v>2.1020000000000001E-3</v>
      </c>
      <c r="G37" s="13">
        <f t="shared" si="0"/>
        <v>-1.2800000000000001E-3</v>
      </c>
      <c r="H37" s="82"/>
      <c r="I37" s="114"/>
    </row>
    <row r="38" spans="1:9" ht="24.95" customHeight="1" x14ac:dyDescent="0.25">
      <c r="A38" s="66" t="s">
        <v>15</v>
      </c>
      <c r="B38" s="66" t="s">
        <v>15</v>
      </c>
      <c r="C38" s="20" t="s">
        <v>19</v>
      </c>
      <c r="D38" s="40">
        <v>6</v>
      </c>
      <c r="E38" s="12">
        <v>6.0000000000000001E-3</v>
      </c>
      <c r="F38" s="12">
        <v>1.1896E-2</v>
      </c>
      <c r="G38" s="13">
        <f t="shared" si="0"/>
        <v>-5.8960000000000002E-3</v>
      </c>
      <c r="H38" s="82"/>
      <c r="I38" s="114"/>
    </row>
    <row r="39" spans="1:9" ht="24.95" customHeight="1" x14ac:dyDescent="0.25">
      <c r="A39" s="46" t="s">
        <v>14</v>
      </c>
      <c r="B39" s="46" t="s">
        <v>14</v>
      </c>
      <c r="C39" s="20" t="s">
        <v>20</v>
      </c>
      <c r="D39" s="40">
        <v>6</v>
      </c>
      <c r="E39" s="12">
        <v>7.4000000000000003E-3</v>
      </c>
      <c r="F39" s="12">
        <v>1.272E-2</v>
      </c>
      <c r="G39" s="13">
        <f t="shared" si="0"/>
        <v>-5.3200000000000001E-3</v>
      </c>
      <c r="H39" s="82"/>
      <c r="I39" s="114"/>
    </row>
    <row r="40" spans="1:9" ht="24.95" customHeight="1" x14ac:dyDescent="0.25">
      <c r="A40" s="66" t="s">
        <v>15</v>
      </c>
      <c r="B40" s="66" t="s">
        <v>15</v>
      </c>
      <c r="C40" s="20" t="s">
        <v>21</v>
      </c>
      <c r="D40" s="39">
        <v>7</v>
      </c>
      <c r="E40" s="12">
        <v>8.9999999999999998E-4</v>
      </c>
      <c r="F40" s="12">
        <v>1.206E-3</v>
      </c>
      <c r="G40" s="13">
        <f t="shared" si="0"/>
        <v>-3.0600000000000007E-4</v>
      </c>
      <c r="H40" s="82"/>
      <c r="I40" s="114"/>
    </row>
    <row r="41" spans="1:9" ht="24.95" customHeight="1" x14ac:dyDescent="0.25">
      <c r="A41" s="66" t="s">
        <v>15</v>
      </c>
      <c r="B41" s="66" t="s">
        <v>15</v>
      </c>
      <c r="C41" s="20" t="s">
        <v>22</v>
      </c>
      <c r="D41" s="40">
        <v>6</v>
      </c>
      <c r="E41" s="12">
        <v>1.6739999999999999E-3</v>
      </c>
      <c r="F41" s="12">
        <v>1.3140000000000001E-3</v>
      </c>
      <c r="G41" s="13">
        <f t="shared" si="0"/>
        <v>3.5999999999999986E-4</v>
      </c>
      <c r="H41" s="82"/>
      <c r="I41" s="114"/>
    </row>
    <row r="42" spans="1:9" ht="24.95" customHeight="1" x14ac:dyDescent="0.25">
      <c r="A42" s="46" t="s">
        <v>172</v>
      </c>
      <c r="B42" s="46" t="s">
        <v>172</v>
      </c>
      <c r="C42" s="20" t="s">
        <v>23</v>
      </c>
      <c r="D42" s="40">
        <v>5</v>
      </c>
      <c r="E42" s="12">
        <v>2.7623999999999999E-2</v>
      </c>
      <c r="F42" s="12">
        <v>3.1426000000000003E-2</v>
      </c>
      <c r="G42" s="13">
        <f t="shared" si="0"/>
        <v>-3.8020000000000033E-3</v>
      </c>
      <c r="H42" s="82"/>
      <c r="I42" s="114"/>
    </row>
    <row r="43" spans="1:9" ht="24.95" customHeight="1" x14ac:dyDescent="0.25">
      <c r="A43" s="66" t="s">
        <v>172</v>
      </c>
      <c r="B43" s="66" t="s">
        <v>172</v>
      </c>
      <c r="C43" s="20" t="s">
        <v>139</v>
      </c>
      <c r="D43" s="39">
        <v>5</v>
      </c>
      <c r="E43" s="12">
        <v>8.7697999999999998E-2</v>
      </c>
      <c r="F43" s="12">
        <v>0.10580100000000001</v>
      </c>
      <c r="G43" s="13">
        <f t="shared" si="0"/>
        <v>-1.8103000000000008E-2</v>
      </c>
      <c r="H43" s="82"/>
      <c r="I43" s="114"/>
    </row>
    <row r="44" spans="1:9" ht="24.95" customHeight="1" x14ac:dyDescent="0.25">
      <c r="A44" s="46" t="s">
        <v>14</v>
      </c>
      <c r="B44" s="46" t="s">
        <v>14</v>
      </c>
      <c r="C44" s="20" t="s">
        <v>24</v>
      </c>
      <c r="D44" s="40">
        <v>6</v>
      </c>
      <c r="E44" s="12">
        <v>3.0000000000000001E-3</v>
      </c>
      <c r="F44" s="12">
        <v>2.4870000000000001E-3</v>
      </c>
      <c r="G44" s="13">
        <f t="shared" si="0"/>
        <v>5.13E-4</v>
      </c>
      <c r="H44" s="82"/>
      <c r="I44" s="114"/>
    </row>
    <row r="45" spans="1:9" ht="24.95" customHeight="1" x14ac:dyDescent="0.2">
      <c r="A45" s="66" t="s">
        <v>15</v>
      </c>
      <c r="B45" s="66" t="s">
        <v>15</v>
      </c>
      <c r="C45" s="95" t="s">
        <v>80</v>
      </c>
      <c r="D45" s="39">
        <v>7</v>
      </c>
      <c r="E45" s="12">
        <v>1.042E-3</v>
      </c>
      <c r="F45" s="12">
        <v>1.121E-3</v>
      </c>
      <c r="G45" s="13">
        <f t="shared" si="0"/>
        <v>-7.9000000000000077E-5</v>
      </c>
      <c r="H45" s="82"/>
      <c r="I45" s="114"/>
    </row>
    <row r="46" spans="1:9" ht="24.95" customHeight="1" x14ac:dyDescent="0.2">
      <c r="A46" s="66" t="s">
        <v>15</v>
      </c>
      <c r="B46" s="66" t="s">
        <v>15</v>
      </c>
      <c r="C46" s="95" t="s">
        <v>81</v>
      </c>
      <c r="D46" s="40">
        <v>7</v>
      </c>
      <c r="E46" s="12">
        <v>7.5500000000000003E-4</v>
      </c>
      <c r="F46" s="12">
        <v>8.8500000000000004E-4</v>
      </c>
      <c r="G46" s="13">
        <f t="shared" si="0"/>
        <v>-1.3000000000000002E-4</v>
      </c>
      <c r="H46" s="82"/>
      <c r="I46" s="114"/>
    </row>
    <row r="47" spans="1:9" ht="24.95" customHeight="1" x14ac:dyDescent="0.25">
      <c r="A47" s="66" t="s">
        <v>172</v>
      </c>
      <c r="B47" s="66" t="s">
        <v>172</v>
      </c>
      <c r="C47" s="20" t="s">
        <v>25</v>
      </c>
      <c r="D47" s="39">
        <v>7</v>
      </c>
      <c r="E47" s="12">
        <v>5.0000000000000002E-5</v>
      </c>
      <c r="F47" s="12">
        <v>1.15E-4</v>
      </c>
      <c r="G47" s="13">
        <f t="shared" si="0"/>
        <v>-6.5000000000000008E-5</v>
      </c>
      <c r="H47" s="82"/>
      <c r="I47" s="115"/>
    </row>
    <row r="48" spans="1:9" ht="24.95" customHeight="1" x14ac:dyDescent="0.25">
      <c r="A48" s="46" t="s">
        <v>14</v>
      </c>
      <c r="B48" s="46" t="s">
        <v>14</v>
      </c>
      <c r="C48" s="27" t="s">
        <v>26</v>
      </c>
      <c r="D48" s="39">
        <v>4</v>
      </c>
      <c r="E48" s="12">
        <v>0.16616900000000001</v>
      </c>
      <c r="F48" s="12">
        <v>0.225607</v>
      </c>
      <c r="G48" s="13">
        <f t="shared" si="0"/>
        <v>-5.9437999999999991E-2</v>
      </c>
      <c r="H48" s="82"/>
      <c r="I48" s="114"/>
    </row>
    <row r="49" spans="1:9" ht="24.95" customHeight="1" x14ac:dyDescent="0.25">
      <c r="A49" s="46" t="s">
        <v>14</v>
      </c>
      <c r="B49" s="46" t="s">
        <v>14</v>
      </c>
      <c r="C49" s="27" t="s">
        <v>26</v>
      </c>
      <c r="D49" s="39">
        <v>5</v>
      </c>
      <c r="E49" s="12">
        <v>0.19528999999999999</v>
      </c>
      <c r="F49" s="12">
        <v>0.236737</v>
      </c>
      <c r="G49" s="13">
        <f t="shared" si="0"/>
        <v>-4.1447000000000012E-2</v>
      </c>
      <c r="H49" s="82"/>
      <c r="I49" s="114"/>
    </row>
    <row r="50" spans="1:9" ht="24.95" customHeight="1" x14ac:dyDescent="0.25">
      <c r="A50" s="64" t="s">
        <v>61</v>
      </c>
      <c r="B50" s="64" t="s">
        <v>61</v>
      </c>
      <c r="C50" s="20" t="s">
        <v>116</v>
      </c>
      <c r="D50" s="40">
        <v>6</v>
      </c>
      <c r="E50" s="12">
        <v>6.0000000000000001E-3</v>
      </c>
      <c r="F50" s="12">
        <v>9.2599999999999991E-3</v>
      </c>
      <c r="G50" s="13">
        <f t="shared" si="0"/>
        <v>-3.259999999999999E-3</v>
      </c>
      <c r="H50" s="82"/>
      <c r="I50" s="114"/>
    </row>
    <row r="51" spans="1:9" ht="24.95" customHeight="1" x14ac:dyDescent="0.25">
      <c r="A51" s="66" t="s">
        <v>15</v>
      </c>
      <c r="B51" s="66" t="s">
        <v>15</v>
      </c>
      <c r="C51" s="20" t="s">
        <v>28</v>
      </c>
      <c r="D51" s="40">
        <v>6</v>
      </c>
      <c r="E51" s="12">
        <v>7.0000000000000001E-3</v>
      </c>
      <c r="F51" s="12">
        <v>5.3140000000000001E-3</v>
      </c>
      <c r="G51" s="13">
        <f t="shared" si="0"/>
        <v>1.686E-3</v>
      </c>
      <c r="H51" s="82"/>
      <c r="I51" s="115"/>
    </row>
    <row r="52" spans="1:9" ht="24.95" customHeight="1" x14ac:dyDescent="0.25">
      <c r="A52" s="64" t="s">
        <v>61</v>
      </c>
      <c r="B52" s="64" t="s">
        <v>61</v>
      </c>
      <c r="C52" s="28" t="s">
        <v>77</v>
      </c>
      <c r="D52" s="40">
        <v>5</v>
      </c>
      <c r="E52" s="12">
        <v>2.5000000000000001E-2</v>
      </c>
      <c r="F52" s="12">
        <v>4.5038000000000002E-2</v>
      </c>
      <c r="G52" s="13">
        <f t="shared" si="0"/>
        <v>-2.0038E-2</v>
      </c>
      <c r="H52" s="82"/>
      <c r="I52" s="114"/>
    </row>
    <row r="53" spans="1:9" ht="24.95" customHeight="1" x14ac:dyDescent="0.25">
      <c r="A53" s="66" t="s">
        <v>15</v>
      </c>
      <c r="B53" s="66" t="s">
        <v>15</v>
      </c>
      <c r="C53" s="27" t="s">
        <v>29</v>
      </c>
      <c r="D53" s="39">
        <v>4</v>
      </c>
      <c r="E53" s="12">
        <v>0.164352</v>
      </c>
      <c r="F53" s="12">
        <v>0.20419599999999999</v>
      </c>
      <c r="G53" s="13">
        <f t="shared" si="0"/>
        <v>-3.9843999999999991E-2</v>
      </c>
      <c r="H53" s="82"/>
      <c r="I53" s="114"/>
    </row>
    <row r="54" spans="1:9" ht="24.95" customHeight="1" x14ac:dyDescent="0.25">
      <c r="A54" s="66" t="s">
        <v>15</v>
      </c>
      <c r="B54" s="66" t="s">
        <v>15</v>
      </c>
      <c r="C54" s="27" t="s">
        <v>29</v>
      </c>
      <c r="D54" s="39">
        <v>6</v>
      </c>
      <c r="E54" s="12">
        <v>1.806E-2</v>
      </c>
      <c r="F54" s="12">
        <v>2.2280000000000001E-2</v>
      </c>
      <c r="G54" s="13">
        <f t="shared" si="0"/>
        <v>-4.2200000000000015E-3</v>
      </c>
      <c r="H54" s="82"/>
      <c r="I54" s="114"/>
    </row>
    <row r="55" spans="1:9" ht="24.95" customHeight="1" x14ac:dyDescent="0.25">
      <c r="A55" s="66" t="s">
        <v>15</v>
      </c>
      <c r="B55" s="66" t="s">
        <v>15</v>
      </c>
      <c r="C55" s="20" t="s">
        <v>30</v>
      </c>
      <c r="D55" s="40">
        <v>6</v>
      </c>
      <c r="E55" s="12">
        <v>2.5999999999999999E-3</v>
      </c>
      <c r="F55" s="12">
        <v>2.4359999999999998E-3</v>
      </c>
      <c r="G55" s="13">
        <f t="shared" si="0"/>
        <v>1.6400000000000008E-4</v>
      </c>
      <c r="H55" s="82"/>
      <c r="I55" s="114"/>
    </row>
    <row r="56" spans="1:9" ht="24.95" customHeight="1" x14ac:dyDescent="0.25">
      <c r="A56" s="46" t="s">
        <v>14</v>
      </c>
      <c r="B56" s="46" t="s">
        <v>14</v>
      </c>
      <c r="C56" s="15" t="s">
        <v>31</v>
      </c>
      <c r="D56" s="40">
        <v>7</v>
      </c>
      <c r="E56" s="12">
        <v>5.4000000000000001E-4</v>
      </c>
      <c r="F56" s="12">
        <v>3.2299999999999999E-4</v>
      </c>
      <c r="G56" s="13">
        <f>E56-F56</f>
        <v>2.1700000000000002E-4</v>
      </c>
      <c r="H56" s="82"/>
      <c r="I56" s="116"/>
    </row>
    <row r="57" spans="1:9" ht="24.95" customHeight="1" x14ac:dyDescent="0.25">
      <c r="A57" s="84" t="s">
        <v>60</v>
      </c>
      <c r="B57" s="84" t="s">
        <v>60</v>
      </c>
      <c r="C57" s="20" t="s">
        <v>32</v>
      </c>
      <c r="D57" s="39">
        <v>7</v>
      </c>
      <c r="E57" s="12">
        <v>5.0000000000000001E-4</v>
      </c>
      <c r="F57" s="12">
        <v>1.0039999999999999E-3</v>
      </c>
      <c r="G57" s="13">
        <f t="shared" si="0"/>
        <v>-5.0399999999999989E-4</v>
      </c>
      <c r="H57" s="82"/>
      <c r="I57" s="117"/>
    </row>
    <row r="58" spans="1:9" ht="24.95" customHeight="1" x14ac:dyDescent="0.25">
      <c r="A58" s="66" t="s">
        <v>15</v>
      </c>
      <c r="B58" s="66" t="s">
        <v>15</v>
      </c>
      <c r="C58" s="20" t="s">
        <v>33</v>
      </c>
      <c r="D58" s="39">
        <v>7</v>
      </c>
      <c r="E58" s="12">
        <v>8.0000000000000004E-4</v>
      </c>
      <c r="F58" s="12">
        <v>5.1999999999999995E-4</v>
      </c>
      <c r="G58" s="13">
        <f t="shared" si="0"/>
        <v>2.8000000000000008E-4</v>
      </c>
      <c r="H58" s="82"/>
      <c r="I58" s="114"/>
    </row>
    <row r="59" spans="1:9" ht="24.95" customHeight="1" x14ac:dyDescent="0.25">
      <c r="A59" s="66" t="s">
        <v>172</v>
      </c>
      <c r="B59" s="66" t="s">
        <v>172</v>
      </c>
      <c r="C59" s="20" t="s">
        <v>34</v>
      </c>
      <c r="D59" s="40">
        <v>5</v>
      </c>
      <c r="E59" s="12">
        <v>1.8099000000000001E-2</v>
      </c>
      <c r="F59" s="12">
        <v>1.5561999999999999E-2</v>
      </c>
      <c r="G59" s="13">
        <f t="shared" si="0"/>
        <v>2.5370000000000011E-3</v>
      </c>
      <c r="H59" s="82"/>
      <c r="I59" s="114"/>
    </row>
    <row r="60" spans="1:9" ht="24.95" customHeight="1" x14ac:dyDescent="0.25">
      <c r="A60" s="84" t="s">
        <v>60</v>
      </c>
      <c r="B60" s="84" t="s">
        <v>60</v>
      </c>
      <c r="C60" s="20" t="s">
        <v>35</v>
      </c>
      <c r="D60" s="40">
        <v>7</v>
      </c>
      <c r="E60" s="12">
        <v>1.3569999999999999E-3</v>
      </c>
      <c r="F60" s="12">
        <v>2.4399999999999999E-3</v>
      </c>
      <c r="G60" s="13">
        <f t="shared" si="0"/>
        <v>-1.083E-3</v>
      </c>
      <c r="H60" s="82"/>
      <c r="I60" s="114"/>
    </row>
    <row r="61" spans="1:9" ht="24.95" customHeight="1" x14ac:dyDescent="0.25">
      <c r="A61" s="84" t="s">
        <v>60</v>
      </c>
      <c r="B61" s="84" t="s">
        <v>60</v>
      </c>
      <c r="C61" s="20" t="s">
        <v>35</v>
      </c>
      <c r="D61" s="39">
        <v>6</v>
      </c>
      <c r="E61" s="12">
        <v>1.5920000000000001E-3</v>
      </c>
      <c r="F61" s="12">
        <v>2.0799999999999998E-3</v>
      </c>
      <c r="G61" s="13">
        <f t="shared" si="0"/>
        <v>-4.8799999999999972E-4</v>
      </c>
      <c r="H61" s="82"/>
      <c r="I61" s="114"/>
    </row>
    <row r="62" spans="1:9" ht="24.95" customHeight="1" x14ac:dyDescent="0.25">
      <c r="A62" s="66" t="s">
        <v>15</v>
      </c>
      <c r="B62" s="66" t="s">
        <v>15</v>
      </c>
      <c r="C62" s="20" t="s">
        <v>36</v>
      </c>
      <c r="D62" s="40">
        <v>6</v>
      </c>
      <c r="E62" s="12">
        <v>2.5000000000000001E-3</v>
      </c>
      <c r="F62" s="12">
        <v>0</v>
      </c>
      <c r="G62" s="13">
        <f t="shared" si="0"/>
        <v>2.5000000000000001E-3</v>
      </c>
      <c r="H62" s="82"/>
      <c r="I62" s="114"/>
    </row>
    <row r="63" spans="1:9" ht="24.95" customHeight="1" x14ac:dyDescent="0.25">
      <c r="A63" s="66" t="s">
        <v>172</v>
      </c>
      <c r="B63" s="66" t="s">
        <v>172</v>
      </c>
      <c r="C63" s="20" t="s">
        <v>37</v>
      </c>
      <c r="D63" s="40">
        <v>6</v>
      </c>
      <c r="E63" s="12">
        <v>9.195E-3</v>
      </c>
      <c r="F63" s="12">
        <v>8.0780000000000001E-3</v>
      </c>
      <c r="G63" s="13">
        <f t="shared" si="0"/>
        <v>1.1169999999999999E-3</v>
      </c>
      <c r="H63" s="82"/>
      <c r="I63" s="114"/>
    </row>
    <row r="64" spans="1:9" ht="24.95" customHeight="1" x14ac:dyDescent="0.25">
      <c r="A64" s="46" t="s">
        <v>14</v>
      </c>
      <c r="B64" s="46" t="s">
        <v>14</v>
      </c>
      <c r="C64" s="20" t="s">
        <v>173</v>
      </c>
      <c r="D64" s="39">
        <v>7</v>
      </c>
      <c r="E64" s="12">
        <v>1.601E-3</v>
      </c>
      <c r="F64" s="12">
        <v>1.6479999999999999E-3</v>
      </c>
      <c r="G64" s="13">
        <f>E64-F64</f>
        <v>-4.699999999999995E-5</v>
      </c>
      <c r="H64" s="82"/>
      <c r="I64" s="114"/>
    </row>
    <row r="65" spans="1:9" ht="24.95" customHeight="1" x14ac:dyDescent="0.25">
      <c r="A65" s="66" t="s">
        <v>172</v>
      </c>
      <c r="B65" s="66" t="s">
        <v>172</v>
      </c>
      <c r="C65" s="20" t="s">
        <v>39</v>
      </c>
      <c r="D65" s="40">
        <v>5</v>
      </c>
      <c r="E65" s="12">
        <v>3.3928E-2</v>
      </c>
      <c r="F65" s="12">
        <v>2.6710000000000001E-2</v>
      </c>
      <c r="G65" s="13">
        <f>E65-F65</f>
        <v>7.2179999999999987E-3</v>
      </c>
      <c r="H65" s="82"/>
      <c r="I65" s="114"/>
    </row>
    <row r="66" spans="1:9" ht="24.95" customHeight="1" x14ac:dyDescent="0.25">
      <c r="A66" s="66" t="s">
        <v>172</v>
      </c>
      <c r="B66" s="66" t="s">
        <v>172</v>
      </c>
      <c r="C66" s="20" t="s">
        <v>39</v>
      </c>
      <c r="D66" s="40">
        <v>6</v>
      </c>
      <c r="E66" s="12">
        <v>1.2630000000000001E-2</v>
      </c>
      <c r="F66" s="12">
        <v>1.6788999999999998E-2</v>
      </c>
      <c r="G66" s="13">
        <f>E66-F66</f>
        <v>-4.1589999999999978E-3</v>
      </c>
      <c r="H66" s="82"/>
      <c r="I66" s="114"/>
    </row>
    <row r="67" spans="1:9" ht="24.95" customHeight="1" x14ac:dyDescent="0.25">
      <c r="A67" s="46" t="s">
        <v>14</v>
      </c>
      <c r="B67" s="46" t="s">
        <v>14</v>
      </c>
      <c r="C67" s="20" t="s">
        <v>40</v>
      </c>
      <c r="D67" s="39">
        <v>4</v>
      </c>
      <c r="E67" s="12">
        <v>0.30628699999999998</v>
      </c>
      <c r="F67" s="12">
        <v>0.154642</v>
      </c>
      <c r="G67" s="13">
        <f t="shared" ref="G67:G101" si="1">E67-F67</f>
        <v>0.15164499999999997</v>
      </c>
      <c r="H67" s="82"/>
      <c r="I67" s="114"/>
    </row>
    <row r="68" spans="1:9" ht="24.95" customHeight="1" x14ac:dyDescent="0.25">
      <c r="A68" s="46" t="s">
        <v>14</v>
      </c>
      <c r="B68" s="46" t="s">
        <v>14</v>
      </c>
      <c r="C68" s="20" t="s">
        <v>41</v>
      </c>
      <c r="D68" s="40">
        <v>6</v>
      </c>
      <c r="E68" s="12">
        <v>0.30628699999999998</v>
      </c>
      <c r="F68" s="12">
        <v>2.7620000000000001E-3</v>
      </c>
      <c r="G68" s="13">
        <f t="shared" si="1"/>
        <v>0.30352499999999999</v>
      </c>
      <c r="H68" s="82"/>
      <c r="I68" s="114"/>
    </row>
    <row r="69" spans="1:9" ht="24.95" customHeight="1" x14ac:dyDescent="0.25">
      <c r="A69" s="66" t="s">
        <v>15</v>
      </c>
      <c r="B69" s="66" t="s">
        <v>15</v>
      </c>
      <c r="C69" s="20" t="s">
        <v>68</v>
      </c>
      <c r="D69" s="39">
        <v>7</v>
      </c>
      <c r="E69" s="12">
        <v>5.9999999999999995E-4</v>
      </c>
      <c r="F69" s="12">
        <v>7.9799999999999999E-4</v>
      </c>
      <c r="G69" s="13">
        <f t="shared" si="1"/>
        <v>-1.9800000000000004E-4</v>
      </c>
      <c r="H69" s="82"/>
      <c r="I69" s="114"/>
    </row>
    <row r="70" spans="1:9" ht="24.95" customHeight="1" x14ac:dyDescent="0.25">
      <c r="A70" s="66" t="s">
        <v>42</v>
      </c>
      <c r="B70" s="66" t="s">
        <v>42</v>
      </c>
      <c r="C70" s="20" t="s">
        <v>105</v>
      </c>
      <c r="D70" s="40">
        <v>6</v>
      </c>
      <c r="E70" s="12">
        <v>1E-3</v>
      </c>
      <c r="F70" s="12">
        <v>0</v>
      </c>
      <c r="G70" s="13">
        <f t="shared" si="1"/>
        <v>1E-3</v>
      </c>
      <c r="H70" s="82"/>
      <c r="I70" s="115"/>
    </row>
    <row r="71" spans="1:9" ht="24.95" customHeight="1" x14ac:dyDescent="0.25">
      <c r="A71" s="46" t="s">
        <v>14</v>
      </c>
      <c r="B71" s="46" t="s">
        <v>14</v>
      </c>
      <c r="C71" s="20" t="s">
        <v>43</v>
      </c>
      <c r="D71" s="40">
        <v>6</v>
      </c>
      <c r="E71" s="12">
        <v>9.0399999999999994E-3</v>
      </c>
      <c r="F71" s="12">
        <v>7.3860000000000002E-3</v>
      </c>
      <c r="G71" s="13">
        <f t="shared" si="1"/>
        <v>1.6539999999999992E-3</v>
      </c>
      <c r="H71" s="82"/>
      <c r="I71" s="115"/>
    </row>
    <row r="72" spans="1:9" ht="24.95" customHeight="1" x14ac:dyDescent="0.25">
      <c r="A72" s="84" t="s">
        <v>60</v>
      </c>
      <c r="B72" s="84" t="s">
        <v>60</v>
      </c>
      <c r="C72" s="20" t="s">
        <v>44</v>
      </c>
      <c r="D72" s="40">
        <v>5</v>
      </c>
      <c r="E72" s="12">
        <v>1.6396000000000001E-2</v>
      </c>
      <c r="F72" s="12">
        <v>8.7530000000000004E-3</v>
      </c>
      <c r="G72" s="13">
        <f t="shared" si="1"/>
        <v>7.6430000000000005E-3</v>
      </c>
      <c r="H72" s="82"/>
      <c r="I72" s="114"/>
    </row>
    <row r="73" spans="1:9" ht="24.95" customHeight="1" x14ac:dyDescent="0.25">
      <c r="A73" s="46" t="s">
        <v>14</v>
      </c>
      <c r="B73" s="46" t="s">
        <v>14</v>
      </c>
      <c r="C73" s="20" t="s">
        <v>45</v>
      </c>
      <c r="D73" s="40">
        <v>7</v>
      </c>
      <c r="E73" s="12">
        <v>8.0000000000000004E-4</v>
      </c>
      <c r="F73" s="12">
        <v>1.15E-3</v>
      </c>
      <c r="G73" s="13">
        <f t="shared" si="1"/>
        <v>-3.4999999999999994E-4</v>
      </c>
      <c r="H73" s="82"/>
      <c r="I73" s="114"/>
    </row>
    <row r="74" spans="1:9" ht="24.95" customHeight="1" x14ac:dyDescent="0.25">
      <c r="A74" s="66" t="s">
        <v>172</v>
      </c>
      <c r="B74" s="66" t="s">
        <v>172</v>
      </c>
      <c r="C74" s="20" t="s">
        <v>46</v>
      </c>
      <c r="D74" s="40">
        <v>6</v>
      </c>
      <c r="E74" s="12">
        <v>4.6129999999999999E-3</v>
      </c>
      <c r="F74" s="12">
        <v>5.0400000000000002E-3</v>
      </c>
      <c r="G74" s="13">
        <f t="shared" si="1"/>
        <v>-4.270000000000003E-4</v>
      </c>
      <c r="H74" s="82"/>
      <c r="I74" s="114"/>
    </row>
    <row r="75" spans="1:9" ht="24.95" customHeight="1" x14ac:dyDescent="0.25">
      <c r="A75" s="46" t="s">
        <v>62</v>
      </c>
      <c r="B75" s="84" t="s">
        <v>60</v>
      </c>
      <c r="C75" s="20" t="s">
        <v>47</v>
      </c>
      <c r="D75" s="40">
        <v>5</v>
      </c>
      <c r="E75" s="12">
        <v>3.0000000000000001E-3</v>
      </c>
      <c r="F75" s="12">
        <v>1.1096999999999999E-2</v>
      </c>
      <c r="G75" s="13">
        <f>E75-F75</f>
        <v>-8.097E-3</v>
      </c>
      <c r="H75" s="82"/>
      <c r="I75" s="114"/>
    </row>
    <row r="76" spans="1:9" ht="24.95" customHeight="1" x14ac:dyDescent="0.25">
      <c r="A76" s="46" t="s">
        <v>62</v>
      </c>
      <c r="B76" s="84" t="s">
        <v>60</v>
      </c>
      <c r="C76" s="20" t="s">
        <v>48</v>
      </c>
      <c r="D76" s="40">
        <v>5</v>
      </c>
      <c r="E76" s="12">
        <v>0.06</v>
      </c>
      <c r="F76" s="12">
        <v>4.5767000000000002E-2</v>
      </c>
      <c r="G76" s="13">
        <f t="shared" si="1"/>
        <v>1.4232999999999996E-2</v>
      </c>
      <c r="H76" s="82"/>
      <c r="I76" s="115"/>
    </row>
    <row r="77" spans="1:9" ht="24.95" customHeight="1" x14ac:dyDescent="0.25">
      <c r="A77" s="46" t="s">
        <v>27</v>
      </c>
      <c r="B77" s="46" t="s">
        <v>27</v>
      </c>
      <c r="C77" s="20" t="s">
        <v>146</v>
      </c>
      <c r="D77" s="39">
        <v>4</v>
      </c>
      <c r="E77" s="12">
        <v>0.12</v>
      </c>
      <c r="F77" s="12">
        <v>0.138347</v>
      </c>
      <c r="G77" s="13">
        <f t="shared" si="1"/>
        <v>-1.8347000000000002E-2</v>
      </c>
      <c r="H77" s="82"/>
      <c r="I77" s="114"/>
    </row>
    <row r="78" spans="1:9" ht="24.95" customHeight="1" x14ac:dyDescent="0.25">
      <c r="A78" s="64" t="s">
        <v>61</v>
      </c>
      <c r="B78" s="64" t="s">
        <v>61</v>
      </c>
      <c r="C78" s="20" t="s">
        <v>49</v>
      </c>
      <c r="D78" s="39">
        <v>6</v>
      </c>
      <c r="E78" s="12">
        <v>7.2800000000000002E-4</v>
      </c>
      <c r="F78" s="12">
        <v>1.0989999999999999E-3</v>
      </c>
      <c r="G78" s="13">
        <f t="shared" si="1"/>
        <v>-3.7099999999999991E-4</v>
      </c>
      <c r="H78" s="82"/>
      <c r="I78" s="114"/>
    </row>
    <row r="79" spans="1:9" ht="24.95" customHeight="1" x14ac:dyDescent="0.25">
      <c r="A79" s="46" t="s">
        <v>14</v>
      </c>
      <c r="B79" s="46" t="s">
        <v>14</v>
      </c>
      <c r="C79" s="20" t="s">
        <v>50</v>
      </c>
      <c r="D79" s="40">
        <v>4</v>
      </c>
      <c r="E79" s="12">
        <v>0.25296000000000002</v>
      </c>
      <c r="F79" s="12">
        <v>0.2006</v>
      </c>
      <c r="G79" s="13">
        <f t="shared" si="1"/>
        <v>5.2360000000000018E-2</v>
      </c>
      <c r="H79" s="82"/>
      <c r="I79" s="116"/>
    </row>
    <row r="80" spans="1:9" ht="24.95" customHeight="1" x14ac:dyDescent="0.25">
      <c r="A80" s="46" t="s">
        <v>14</v>
      </c>
      <c r="B80" s="46" t="s">
        <v>14</v>
      </c>
      <c r="C80" s="20" t="s">
        <v>143</v>
      </c>
      <c r="D80" s="40">
        <v>6</v>
      </c>
      <c r="E80" s="12">
        <v>5.1999999999999998E-3</v>
      </c>
      <c r="F80" s="12">
        <v>3.5539999999999999E-3</v>
      </c>
      <c r="G80" s="13">
        <f t="shared" si="1"/>
        <v>1.6459999999999999E-3</v>
      </c>
      <c r="H80" s="82"/>
      <c r="I80" s="114"/>
    </row>
    <row r="81" spans="1:9" ht="24.95" customHeight="1" x14ac:dyDescent="0.25">
      <c r="A81" s="46" t="s">
        <v>14</v>
      </c>
      <c r="B81" s="46" t="s">
        <v>14</v>
      </c>
      <c r="C81" s="20" t="s">
        <v>51</v>
      </c>
      <c r="D81" s="39">
        <v>6</v>
      </c>
      <c r="E81" s="12">
        <v>4.6509999999999998E-3</v>
      </c>
      <c r="F81" s="12">
        <v>6.0790000000000002E-3</v>
      </c>
      <c r="G81" s="13">
        <f t="shared" si="1"/>
        <v>-1.4280000000000004E-3</v>
      </c>
      <c r="H81" s="82"/>
      <c r="I81" s="114"/>
    </row>
    <row r="82" spans="1:9" ht="24.95" customHeight="1" x14ac:dyDescent="0.25">
      <c r="A82" s="46" t="s">
        <v>14</v>
      </c>
      <c r="B82" s="46" t="s">
        <v>14</v>
      </c>
      <c r="C82" s="20" t="s">
        <v>52</v>
      </c>
      <c r="D82" s="40">
        <v>5</v>
      </c>
      <c r="E82" s="12">
        <v>1.5900000000000001E-2</v>
      </c>
      <c r="F82" s="12">
        <v>2.7344E-2</v>
      </c>
      <c r="G82" s="13">
        <f t="shared" si="1"/>
        <v>-1.1443999999999999E-2</v>
      </c>
      <c r="H82" s="82"/>
      <c r="I82" s="115"/>
    </row>
    <row r="83" spans="1:9" ht="24.95" customHeight="1" x14ac:dyDescent="0.25">
      <c r="A83" s="66" t="s">
        <v>172</v>
      </c>
      <c r="B83" s="66" t="s">
        <v>172</v>
      </c>
      <c r="C83" s="20" t="s">
        <v>53</v>
      </c>
      <c r="D83" s="39">
        <v>4</v>
      </c>
      <c r="E83" s="12">
        <v>0.24160999999999999</v>
      </c>
      <c r="F83" s="12">
        <v>0.308589</v>
      </c>
      <c r="G83" s="13">
        <f t="shared" si="1"/>
        <v>-6.6979000000000011E-2</v>
      </c>
      <c r="H83" s="82"/>
      <c r="I83" s="114"/>
    </row>
    <row r="84" spans="1:9" ht="24.95" customHeight="1" x14ac:dyDescent="0.25">
      <c r="A84" s="46" t="s">
        <v>14</v>
      </c>
      <c r="B84" s="46" t="s">
        <v>14</v>
      </c>
      <c r="C84" s="20" t="s">
        <v>53</v>
      </c>
      <c r="D84" s="39">
        <v>6</v>
      </c>
      <c r="E84" s="12">
        <v>1.8461999999999999E-2</v>
      </c>
      <c r="F84" s="12">
        <v>2.2336999999999999E-2</v>
      </c>
      <c r="G84" s="13">
        <f t="shared" si="1"/>
        <v>-3.875E-3</v>
      </c>
      <c r="H84" s="82"/>
      <c r="I84" s="114"/>
    </row>
    <row r="85" spans="1:9" ht="24.95" customHeight="1" x14ac:dyDescent="0.25">
      <c r="A85" s="66" t="s">
        <v>172</v>
      </c>
      <c r="B85" s="66" t="s">
        <v>172</v>
      </c>
      <c r="C85" s="20" t="s">
        <v>54</v>
      </c>
      <c r="D85" s="40">
        <v>6</v>
      </c>
      <c r="E85" s="12">
        <v>2.5000000000000001E-3</v>
      </c>
      <c r="F85" s="12">
        <v>2.117E-3</v>
      </c>
      <c r="G85" s="13">
        <f t="shared" si="1"/>
        <v>3.8300000000000009E-4</v>
      </c>
      <c r="H85" s="82"/>
      <c r="I85" s="114"/>
    </row>
    <row r="86" spans="1:9" ht="24.95" customHeight="1" x14ac:dyDescent="0.25">
      <c r="A86" s="46" t="s">
        <v>14</v>
      </c>
      <c r="B86" s="46" t="s">
        <v>14</v>
      </c>
      <c r="C86" s="20" t="s">
        <v>55</v>
      </c>
      <c r="D86" s="47">
        <v>6</v>
      </c>
      <c r="E86" s="12">
        <v>2E-3</v>
      </c>
      <c r="F86" s="12">
        <v>9.6199999999999996E-4</v>
      </c>
      <c r="G86" s="13">
        <f t="shared" si="1"/>
        <v>1.0380000000000001E-3</v>
      </c>
      <c r="H86" s="82"/>
      <c r="I86" s="115"/>
    </row>
    <row r="87" spans="1:9" ht="24.95" customHeight="1" x14ac:dyDescent="0.25">
      <c r="A87" s="46" t="s">
        <v>14</v>
      </c>
      <c r="B87" s="46" t="s">
        <v>14</v>
      </c>
      <c r="C87" s="20" t="s">
        <v>56</v>
      </c>
      <c r="D87" s="39">
        <v>7</v>
      </c>
      <c r="E87" s="12">
        <v>7.3099999999999999E-4</v>
      </c>
      <c r="F87" s="12">
        <v>3.19E-4</v>
      </c>
      <c r="G87" s="13">
        <f t="shared" si="1"/>
        <v>4.1199999999999999E-4</v>
      </c>
      <c r="H87" s="82"/>
      <c r="I87" s="115"/>
    </row>
    <row r="88" spans="1:9" ht="24.95" customHeight="1" x14ac:dyDescent="0.25">
      <c r="A88" s="46" t="s">
        <v>14</v>
      </c>
      <c r="B88" s="46" t="s">
        <v>14</v>
      </c>
      <c r="C88" s="20" t="s">
        <v>57</v>
      </c>
      <c r="D88" s="40">
        <v>6</v>
      </c>
      <c r="E88" s="12">
        <v>0.01</v>
      </c>
      <c r="F88" s="12">
        <v>6.4559999999999999E-3</v>
      </c>
      <c r="G88" s="13">
        <f t="shared" si="1"/>
        <v>3.5440000000000003E-3</v>
      </c>
      <c r="H88" s="82"/>
      <c r="I88" s="115"/>
    </row>
    <row r="89" spans="1:9" ht="24.95" customHeight="1" x14ac:dyDescent="0.25">
      <c r="A89" s="46" t="s">
        <v>14</v>
      </c>
      <c r="B89" s="46" t="s">
        <v>14</v>
      </c>
      <c r="C89" s="20" t="s">
        <v>58</v>
      </c>
      <c r="D89" s="40">
        <v>5</v>
      </c>
      <c r="E89" s="12">
        <v>0.106782</v>
      </c>
      <c r="F89" s="12">
        <v>9.0598999999999999E-2</v>
      </c>
      <c r="G89" s="13">
        <f t="shared" si="1"/>
        <v>1.6183000000000003E-2</v>
      </c>
      <c r="H89" s="82"/>
      <c r="I89" s="115"/>
    </row>
    <row r="90" spans="1:9" ht="24.95" customHeight="1" x14ac:dyDescent="0.25">
      <c r="A90" s="64" t="s">
        <v>61</v>
      </c>
      <c r="B90" s="64" t="s">
        <v>61</v>
      </c>
      <c r="C90" s="92" t="s">
        <v>93</v>
      </c>
      <c r="D90" s="40">
        <v>6</v>
      </c>
      <c r="E90" s="81">
        <v>2.5999999999999999E-3</v>
      </c>
      <c r="F90" s="81">
        <v>1.668E-3</v>
      </c>
      <c r="G90" s="89">
        <f t="shared" si="1"/>
        <v>9.3199999999999989E-4</v>
      </c>
      <c r="H90" s="90"/>
      <c r="I90" s="115"/>
    </row>
    <row r="91" spans="1:9" ht="24.95" customHeight="1" x14ac:dyDescent="0.25">
      <c r="A91" s="64" t="s">
        <v>61</v>
      </c>
      <c r="B91" s="64" t="s">
        <v>61</v>
      </c>
      <c r="C91" s="92" t="s">
        <v>63</v>
      </c>
      <c r="D91" s="40">
        <v>6</v>
      </c>
      <c r="E91" s="81">
        <v>4.0000000000000001E-3</v>
      </c>
      <c r="F91" s="81">
        <v>4.1999999999999997E-3</v>
      </c>
      <c r="G91" s="89">
        <f t="shared" si="1"/>
        <v>-1.9999999999999966E-4</v>
      </c>
      <c r="H91" s="90"/>
      <c r="I91" s="114"/>
    </row>
    <row r="92" spans="1:9" ht="24.95" customHeight="1" x14ac:dyDescent="0.25">
      <c r="A92" s="64" t="s">
        <v>61</v>
      </c>
      <c r="B92" s="64" t="s">
        <v>61</v>
      </c>
      <c r="C92" s="98" t="s">
        <v>64</v>
      </c>
      <c r="D92" s="40">
        <v>6</v>
      </c>
      <c r="E92" s="81">
        <v>9.4999999999999998E-3</v>
      </c>
      <c r="F92" s="81">
        <v>3.0049999999999999E-3</v>
      </c>
      <c r="G92" s="89">
        <f t="shared" si="1"/>
        <v>6.4949999999999999E-3</v>
      </c>
      <c r="H92" s="90"/>
      <c r="I92" s="115"/>
    </row>
    <row r="93" spans="1:9" ht="24.95" customHeight="1" x14ac:dyDescent="0.25">
      <c r="A93" s="64" t="s">
        <v>61</v>
      </c>
      <c r="B93" s="64" t="s">
        <v>61</v>
      </c>
      <c r="C93" s="98" t="s">
        <v>65</v>
      </c>
      <c r="D93" s="39">
        <v>7</v>
      </c>
      <c r="E93" s="81">
        <v>7.5000000000000002E-4</v>
      </c>
      <c r="F93" s="81">
        <v>1.4289999999999999E-3</v>
      </c>
      <c r="G93" s="89">
        <f t="shared" si="1"/>
        <v>-6.7899999999999992E-4</v>
      </c>
      <c r="H93" s="90"/>
      <c r="I93" s="114"/>
    </row>
    <row r="94" spans="1:9" ht="24.95" customHeight="1" x14ac:dyDescent="0.25">
      <c r="A94" s="84" t="s">
        <v>60</v>
      </c>
      <c r="B94" s="84" t="s">
        <v>60</v>
      </c>
      <c r="C94" s="99" t="s">
        <v>66</v>
      </c>
      <c r="D94" s="40">
        <v>5</v>
      </c>
      <c r="E94" s="81">
        <v>2.5999999999999999E-2</v>
      </c>
      <c r="F94" s="81">
        <v>1.5624000000000001E-2</v>
      </c>
      <c r="G94" s="89">
        <f t="shared" si="1"/>
        <v>1.0375999999999998E-2</v>
      </c>
      <c r="H94" s="90"/>
      <c r="I94" s="115"/>
    </row>
    <row r="95" spans="1:9" ht="24.95" customHeight="1" x14ac:dyDescent="0.25">
      <c r="A95" s="66" t="s">
        <v>15</v>
      </c>
      <c r="B95" s="66" t="s">
        <v>15</v>
      </c>
      <c r="C95" s="93" t="s">
        <v>92</v>
      </c>
      <c r="D95" s="40">
        <v>7</v>
      </c>
      <c r="E95" s="81">
        <v>8.1099999999999998E-4</v>
      </c>
      <c r="F95" s="81">
        <v>9.990000000000001E-4</v>
      </c>
      <c r="G95" s="89">
        <f t="shared" si="1"/>
        <v>-1.8800000000000012E-4</v>
      </c>
      <c r="H95" s="90"/>
      <c r="I95" s="114"/>
    </row>
    <row r="96" spans="1:9" ht="24.95" customHeight="1" x14ac:dyDescent="0.25">
      <c r="A96" s="66" t="s">
        <v>15</v>
      </c>
      <c r="B96" s="66" t="s">
        <v>15</v>
      </c>
      <c r="C96" s="93" t="s">
        <v>69</v>
      </c>
      <c r="D96" s="40">
        <v>7</v>
      </c>
      <c r="E96" s="81">
        <v>5.2499999999999997E-4</v>
      </c>
      <c r="F96" s="81">
        <v>9.1699999999999995E-4</v>
      </c>
      <c r="G96" s="89">
        <f t="shared" si="1"/>
        <v>-3.9199999999999999E-4</v>
      </c>
      <c r="H96" s="90"/>
      <c r="I96" s="114"/>
    </row>
    <row r="97" spans="1:9" ht="24.95" customHeight="1" x14ac:dyDescent="0.25">
      <c r="A97" s="66" t="s">
        <v>15</v>
      </c>
      <c r="B97" s="66" t="s">
        <v>15</v>
      </c>
      <c r="C97" s="92" t="s">
        <v>70</v>
      </c>
      <c r="D97" s="40">
        <v>7</v>
      </c>
      <c r="E97" s="81">
        <v>2.6200000000000003E-4</v>
      </c>
      <c r="F97" s="81">
        <v>1.2260000000000001E-3</v>
      </c>
      <c r="G97" s="89">
        <f t="shared" si="1"/>
        <v>-9.6400000000000001E-4</v>
      </c>
      <c r="H97" s="90"/>
      <c r="I97" s="115"/>
    </row>
    <row r="98" spans="1:9" ht="24.95" customHeight="1" x14ac:dyDescent="0.25">
      <c r="A98" s="64" t="s">
        <v>61</v>
      </c>
      <c r="B98" s="64" t="s">
        <v>61</v>
      </c>
      <c r="C98" s="92" t="s">
        <v>71</v>
      </c>
      <c r="D98" s="40">
        <v>7</v>
      </c>
      <c r="E98" s="81">
        <v>8.0599999999999997E-4</v>
      </c>
      <c r="F98" s="81">
        <v>7.9299999999999998E-4</v>
      </c>
      <c r="G98" s="89">
        <f t="shared" si="1"/>
        <v>1.2999999999999991E-5</v>
      </c>
      <c r="H98" s="90"/>
      <c r="I98" s="114"/>
    </row>
    <row r="99" spans="1:9" ht="24.95" customHeight="1" x14ac:dyDescent="0.25">
      <c r="A99" s="66" t="s">
        <v>15</v>
      </c>
      <c r="B99" s="66" t="s">
        <v>15</v>
      </c>
      <c r="C99" s="24" t="s">
        <v>72</v>
      </c>
      <c r="D99" s="40">
        <v>7</v>
      </c>
      <c r="E99" s="81">
        <v>9.3599999999999998E-4</v>
      </c>
      <c r="F99" s="81">
        <v>1.4319999999999999E-3</v>
      </c>
      <c r="G99" s="89">
        <f t="shared" si="1"/>
        <v>-4.9599999999999991E-4</v>
      </c>
      <c r="H99" s="90"/>
      <c r="I99" s="114"/>
    </row>
    <row r="100" spans="1:9" ht="24.95" customHeight="1" x14ac:dyDescent="0.25">
      <c r="A100" s="46" t="s">
        <v>14</v>
      </c>
      <c r="B100" s="46" t="s">
        <v>14</v>
      </c>
      <c r="C100" s="92" t="s">
        <v>73</v>
      </c>
      <c r="D100" s="39">
        <v>7</v>
      </c>
      <c r="E100" s="81">
        <v>9.7199999999999999E-4</v>
      </c>
      <c r="F100" s="81">
        <v>1.9220000000000001E-3</v>
      </c>
      <c r="G100" s="89">
        <f t="shared" si="1"/>
        <v>-9.5000000000000011E-4</v>
      </c>
      <c r="H100" s="90"/>
      <c r="I100" s="114"/>
    </row>
    <row r="101" spans="1:9" ht="24.95" customHeight="1" x14ac:dyDescent="0.25">
      <c r="A101" s="46" t="s">
        <v>14</v>
      </c>
      <c r="B101" s="46" t="s">
        <v>14</v>
      </c>
      <c r="C101" s="99" t="s">
        <v>144</v>
      </c>
      <c r="D101" s="39">
        <v>7</v>
      </c>
      <c r="E101" s="81">
        <v>1E-3</v>
      </c>
      <c r="F101" s="81">
        <v>7.6400000000000003E-4</v>
      </c>
      <c r="G101" s="89">
        <f t="shared" si="1"/>
        <v>2.3599999999999999E-4</v>
      </c>
      <c r="H101" s="90"/>
      <c r="I101" s="116"/>
    </row>
    <row r="102" spans="1:9" ht="24.95" customHeight="1" x14ac:dyDescent="0.25">
      <c r="A102" s="46" t="s">
        <v>15</v>
      </c>
      <c r="B102" s="46" t="s">
        <v>15</v>
      </c>
      <c r="C102" s="99" t="s">
        <v>75</v>
      </c>
      <c r="D102" s="39">
        <v>7</v>
      </c>
      <c r="E102" s="81">
        <v>8.0000000000000004E-4</v>
      </c>
      <c r="F102" s="81">
        <v>4.1399999999999998E-4</v>
      </c>
      <c r="G102" s="89">
        <f>E102-F102</f>
        <v>3.8600000000000006E-4</v>
      </c>
      <c r="H102" s="90"/>
      <c r="I102" s="115"/>
    </row>
    <row r="103" spans="1:9" ht="24.95" customHeight="1" x14ac:dyDescent="0.25">
      <c r="A103" s="46" t="s">
        <v>172</v>
      </c>
      <c r="B103" s="46" t="s">
        <v>172</v>
      </c>
      <c r="C103" s="92" t="s">
        <v>76</v>
      </c>
      <c r="D103" s="40">
        <v>6</v>
      </c>
      <c r="E103" s="100">
        <v>3.6879999999999999E-3</v>
      </c>
      <c r="F103" s="100">
        <v>3.6879999999999999E-3</v>
      </c>
      <c r="G103" s="89">
        <f>E103-F103</f>
        <v>0</v>
      </c>
      <c r="H103" s="90"/>
      <c r="I103" s="114"/>
    </row>
    <row r="104" spans="1:9" ht="24.95" customHeight="1" x14ac:dyDescent="0.2">
      <c r="A104" s="46" t="s">
        <v>172</v>
      </c>
      <c r="B104" s="46" t="s">
        <v>172</v>
      </c>
      <c r="C104" s="101" t="s">
        <v>82</v>
      </c>
      <c r="D104" s="47">
        <v>5</v>
      </c>
      <c r="E104" s="81">
        <v>1.2E-2</v>
      </c>
      <c r="F104" s="81">
        <v>1.5173000000000001E-2</v>
      </c>
      <c r="G104" s="89">
        <f>E104-F104</f>
        <v>-3.1730000000000005E-3</v>
      </c>
      <c r="H104" s="102"/>
      <c r="I104" s="114"/>
    </row>
    <row r="105" spans="1:9" ht="24.95" customHeight="1" x14ac:dyDescent="0.2">
      <c r="A105" s="46" t="s">
        <v>27</v>
      </c>
      <c r="B105" s="46" t="s">
        <v>27</v>
      </c>
      <c r="C105" s="101" t="s">
        <v>83</v>
      </c>
      <c r="D105" s="40">
        <v>6</v>
      </c>
      <c r="E105" s="81">
        <v>3.0000000000000001E-3</v>
      </c>
      <c r="F105" s="81">
        <v>3.0980000000000001E-3</v>
      </c>
      <c r="G105" s="89">
        <f t="shared" ref="G105:G158" si="2">E105-F105</f>
        <v>-9.7999999999999997E-5</v>
      </c>
      <c r="H105" s="90"/>
      <c r="I105" s="114"/>
    </row>
    <row r="106" spans="1:9" ht="24.95" customHeight="1" x14ac:dyDescent="0.2">
      <c r="A106" s="46" t="s">
        <v>27</v>
      </c>
      <c r="B106" s="46" t="s">
        <v>27</v>
      </c>
      <c r="C106" s="101" t="s">
        <v>84</v>
      </c>
      <c r="D106" s="40">
        <v>6</v>
      </c>
      <c r="E106" s="81">
        <v>5.0000000000000001E-3</v>
      </c>
      <c r="F106" s="81">
        <v>4.5180000000000003E-3</v>
      </c>
      <c r="G106" s="89">
        <f t="shared" si="2"/>
        <v>4.8199999999999979E-4</v>
      </c>
      <c r="H106" s="90"/>
      <c r="I106" s="114"/>
    </row>
    <row r="107" spans="1:9" ht="24.95" customHeight="1" x14ac:dyDescent="0.25">
      <c r="A107" s="103" t="s">
        <v>74</v>
      </c>
      <c r="B107" s="103" t="s">
        <v>74</v>
      </c>
      <c r="C107" s="104" t="s">
        <v>85</v>
      </c>
      <c r="D107" s="40">
        <v>5</v>
      </c>
      <c r="E107" s="81">
        <v>9.1350000000000001E-2</v>
      </c>
      <c r="F107" s="81">
        <v>4.7537999999999997E-2</v>
      </c>
      <c r="G107" s="89">
        <f t="shared" si="2"/>
        <v>4.3812000000000004E-2</v>
      </c>
      <c r="H107" s="90"/>
      <c r="I107" s="115"/>
    </row>
    <row r="108" spans="1:9" ht="24.95" customHeight="1" x14ac:dyDescent="0.25">
      <c r="A108" s="105" t="s">
        <v>59</v>
      </c>
      <c r="B108" s="105" t="s">
        <v>59</v>
      </c>
      <c r="C108" s="104" t="s">
        <v>86</v>
      </c>
      <c r="D108" s="39">
        <v>7</v>
      </c>
      <c r="E108" s="81">
        <v>6.9999999999999999E-4</v>
      </c>
      <c r="F108" s="81">
        <v>4.4099999999999999E-4</v>
      </c>
      <c r="G108" s="89">
        <f t="shared" si="2"/>
        <v>2.5900000000000001E-4</v>
      </c>
      <c r="H108" s="90"/>
      <c r="I108" s="114"/>
    </row>
    <row r="109" spans="1:9" ht="24.95" customHeight="1" x14ac:dyDescent="0.25">
      <c r="A109" s="105" t="s">
        <v>59</v>
      </c>
      <c r="B109" s="105" t="s">
        <v>59</v>
      </c>
      <c r="C109" s="104" t="s">
        <v>87</v>
      </c>
      <c r="D109" s="47">
        <v>5</v>
      </c>
      <c r="E109" s="81">
        <v>0.02</v>
      </c>
      <c r="F109" s="81">
        <v>1.9751999999999999E-2</v>
      </c>
      <c r="G109" s="89">
        <f t="shared" si="2"/>
        <v>2.4800000000000169E-4</v>
      </c>
      <c r="H109" s="102"/>
      <c r="I109" s="115"/>
    </row>
    <row r="110" spans="1:9" ht="24.95" customHeight="1" x14ac:dyDescent="0.25">
      <c r="A110" s="46" t="s">
        <v>14</v>
      </c>
      <c r="B110" s="46" t="s">
        <v>14</v>
      </c>
      <c r="C110" s="33" t="s">
        <v>88</v>
      </c>
      <c r="D110" s="39">
        <v>7</v>
      </c>
      <c r="E110" s="81">
        <v>1.189E-3</v>
      </c>
      <c r="F110" s="81">
        <v>1.4289999999999999E-3</v>
      </c>
      <c r="G110" s="89">
        <f t="shared" si="2"/>
        <v>-2.3999999999999998E-4</v>
      </c>
      <c r="H110" s="90"/>
      <c r="I110" s="114"/>
    </row>
    <row r="111" spans="1:9" ht="24.95" customHeight="1" x14ac:dyDescent="0.25">
      <c r="A111" s="46" t="s">
        <v>90</v>
      </c>
      <c r="B111" s="46" t="s">
        <v>90</v>
      </c>
      <c r="C111" s="104" t="s">
        <v>89</v>
      </c>
      <c r="D111" s="40">
        <v>6</v>
      </c>
      <c r="E111" s="81">
        <v>5.0000000000000001E-3</v>
      </c>
      <c r="F111" s="81">
        <v>6.842E-3</v>
      </c>
      <c r="G111" s="89">
        <f t="shared" si="2"/>
        <v>-1.8419999999999999E-3</v>
      </c>
      <c r="H111" s="90"/>
      <c r="I111" s="114"/>
    </row>
    <row r="112" spans="1:9" ht="24.95" customHeight="1" x14ac:dyDescent="0.25">
      <c r="A112" s="46" t="s">
        <v>14</v>
      </c>
      <c r="B112" s="46" t="s">
        <v>14</v>
      </c>
      <c r="C112" s="104" t="s">
        <v>97</v>
      </c>
      <c r="D112" s="40">
        <v>6</v>
      </c>
      <c r="E112" s="12">
        <v>1.4999999999999999E-2</v>
      </c>
      <c r="F112" s="12">
        <v>1.4747E-2</v>
      </c>
      <c r="G112" s="89">
        <f t="shared" si="2"/>
        <v>2.5299999999999975E-4</v>
      </c>
      <c r="H112" s="90"/>
      <c r="I112" s="114"/>
    </row>
    <row r="113" spans="1:9" ht="24.95" customHeight="1" x14ac:dyDescent="0.25">
      <c r="A113" s="46" t="s">
        <v>172</v>
      </c>
      <c r="B113" s="46" t="s">
        <v>172</v>
      </c>
      <c r="C113" s="104" t="s">
        <v>97</v>
      </c>
      <c r="D113" s="40">
        <v>5</v>
      </c>
      <c r="E113" s="12">
        <v>2.5000000000000001E-2</v>
      </c>
      <c r="F113" s="12">
        <v>1.9597E-2</v>
      </c>
      <c r="G113" s="89">
        <f t="shared" si="2"/>
        <v>5.4030000000000016E-3</v>
      </c>
      <c r="H113" s="90"/>
      <c r="I113" s="118"/>
    </row>
    <row r="114" spans="1:9" ht="24.95" customHeight="1" x14ac:dyDescent="0.25">
      <c r="A114" s="84" t="s">
        <v>59</v>
      </c>
      <c r="B114" s="84" t="s">
        <v>59</v>
      </c>
      <c r="C114" s="104" t="s">
        <v>108</v>
      </c>
      <c r="D114" s="40">
        <v>5</v>
      </c>
      <c r="E114" s="12">
        <v>4.3999999999999997E-2</v>
      </c>
      <c r="F114" s="12">
        <v>2.6737E-2</v>
      </c>
      <c r="G114" s="89">
        <f t="shared" si="2"/>
        <v>1.7262999999999997E-2</v>
      </c>
      <c r="H114" s="90"/>
      <c r="I114" s="115"/>
    </row>
    <row r="115" spans="1:9" ht="24.95" customHeight="1" x14ac:dyDescent="0.25">
      <c r="A115" s="84" t="s">
        <v>59</v>
      </c>
      <c r="B115" s="84" t="s">
        <v>59</v>
      </c>
      <c r="C115" s="104" t="s">
        <v>96</v>
      </c>
      <c r="D115" s="40">
        <v>5</v>
      </c>
      <c r="E115" s="81">
        <v>5.8000000000000003E-2</v>
      </c>
      <c r="F115" s="81">
        <v>5.6927999999999999E-2</v>
      </c>
      <c r="G115" s="89">
        <f t="shared" si="2"/>
        <v>1.0720000000000035E-3</v>
      </c>
      <c r="H115" s="90"/>
      <c r="I115" s="114"/>
    </row>
    <row r="116" spans="1:9" ht="22.5" customHeight="1" x14ac:dyDescent="0.25">
      <c r="A116" s="106" t="s">
        <v>100</v>
      </c>
      <c r="B116" s="106" t="s">
        <v>100</v>
      </c>
      <c r="C116" s="104" t="s">
        <v>99</v>
      </c>
      <c r="D116" s="40">
        <v>6</v>
      </c>
      <c r="E116" s="81">
        <v>8.2109999999999995E-3</v>
      </c>
      <c r="F116" s="81">
        <v>7.8059999999999996E-3</v>
      </c>
      <c r="G116" s="89">
        <f t="shared" si="2"/>
        <v>4.0499999999999998E-4</v>
      </c>
      <c r="H116" s="90"/>
      <c r="I116" s="114"/>
    </row>
    <row r="117" spans="1:9" ht="27" customHeight="1" x14ac:dyDescent="0.25">
      <c r="A117" s="46" t="s">
        <v>15</v>
      </c>
      <c r="B117" s="46" t="s">
        <v>15</v>
      </c>
      <c r="C117" s="104" t="s">
        <v>101</v>
      </c>
      <c r="D117" s="40">
        <v>6</v>
      </c>
      <c r="E117" s="81">
        <v>7.0000000000000001E-3</v>
      </c>
      <c r="F117" s="81">
        <v>3.6380000000000002E-3</v>
      </c>
      <c r="G117" s="89">
        <f t="shared" si="2"/>
        <v>3.362E-3</v>
      </c>
      <c r="H117" s="90"/>
      <c r="I117" s="115"/>
    </row>
    <row r="118" spans="1:9" ht="24.95" customHeight="1" x14ac:dyDescent="0.25">
      <c r="A118" s="105" t="s">
        <v>59</v>
      </c>
      <c r="B118" s="105" t="s">
        <v>59</v>
      </c>
      <c r="C118" s="104" t="s">
        <v>102</v>
      </c>
      <c r="D118" s="40">
        <v>5</v>
      </c>
      <c r="E118" s="81">
        <v>2.5000000000000001E-2</v>
      </c>
      <c r="F118" s="81">
        <v>1.866E-2</v>
      </c>
      <c r="G118" s="89">
        <f t="shared" si="2"/>
        <v>6.3400000000000019E-3</v>
      </c>
      <c r="H118" s="90"/>
      <c r="I118" s="115"/>
    </row>
    <row r="119" spans="1:9" ht="24.95" customHeight="1" x14ac:dyDescent="0.25">
      <c r="A119" s="46" t="s">
        <v>27</v>
      </c>
      <c r="B119" s="46" t="s">
        <v>27</v>
      </c>
      <c r="C119" s="104" t="s">
        <v>106</v>
      </c>
      <c r="D119" s="40">
        <v>7</v>
      </c>
      <c r="E119" s="81">
        <v>9.2400000000000002E-4</v>
      </c>
      <c r="F119" s="81">
        <v>1.0009999999999999E-3</v>
      </c>
      <c r="G119" s="89">
        <f t="shared" si="2"/>
        <v>-7.699999999999992E-5</v>
      </c>
      <c r="H119" s="90"/>
      <c r="I119" s="115"/>
    </row>
    <row r="120" spans="1:9" ht="24.95" customHeight="1" x14ac:dyDescent="0.25">
      <c r="A120" s="46" t="s">
        <v>15</v>
      </c>
      <c r="B120" s="46" t="s">
        <v>15</v>
      </c>
      <c r="C120" s="104" t="s">
        <v>104</v>
      </c>
      <c r="D120" s="40">
        <v>7</v>
      </c>
      <c r="E120" s="81">
        <v>4.3800000000000002E-4</v>
      </c>
      <c r="F120" s="81">
        <v>4.3300000000000001E-4</v>
      </c>
      <c r="G120" s="89">
        <f t="shared" si="2"/>
        <v>5.0000000000000131E-6</v>
      </c>
      <c r="H120" s="90"/>
      <c r="I120" s="114"/>
    </row>
    <row r="121" spans="1:9" ht="24.95" customHeight="1" x14ac:dyDescent="0.25">
      <c r="A121" s="46" t="s">
        <v>172</v>
      </c>
      <c r="B121" s="46" t="s">
        <v>172</v>
      </c>
      <c r="C121" s="104" t="s">
        <v>107</v>
      </c>
      <c r="D121" s="40">
        <v>6</v>
      </c>
      <c r="E121" s="81">
        <v>2.5000000000000001E-3</v>
      </c>
      <c r="F121" s="81">
        <v>1.709E-3</v>
      </c>
      <c r="G121" s="89">
        <f t="shared" si="2"/>
        <v>7.9100000000000004E-4</v>
      </c>
      <c r="H121" s="90"/>
      <c r="I121" s="115"/>
    </row>
    <row r="122" spans="1:9" ht="24.95" customHeight="1" x14ac:dyDescent="0.25">
      <c r="A122" s="46" t="s">
        <v>172</v>
      </c>
      <c r="B122" s="46" t="s">
        <v>172</v>
      </c>
      <c r="C122" s="104" t="s">
        <v>103</v>
      </c>
      <c r="D122" s="40">
        <v>7</v>
      </c>
      <c r="E122" s="81">
        <v>6.0999999999999997E-4</v>
      </c>
      <c r="F122" s="81">
        <v>6.7000000000000002E-4</v>
      </c>
      <c r="G122" s="89">
        <f t="shared" si="2"/>
        <v>-6.0000000000000049E-5</v>
      </c>
      <c r="H122" s="90"/>
      <c r="I122" s="114"/>
    </row>
    <row r="123" spans="1:9" ht="24.95" customHeight="1" x14ac:dyDescent="0.25">
      <c r="A123" s="46" t="s">
        <v>15</v>
      </c>
      <c r="B123" s="46" t="s">
        <v>15</v>
      </c>
      <c r="C123" s="104" t="s">
        <v>115</v>
      </c>
      <c r="D123" s="40">
        <v>7</v>
      </c>
      <c r="E123" s="81">
        <v>7.1299999999999998E-4</v>
      </c>
      <c r="F123" s="81">
        <v>9.990000000000001E-4</v>
      </c>
      <c r="G123" s="89">
        <f t="shared" si="2"/>
        <v>-2.8600000000000012E-4</v>
      </c>
      <c r="H123" s="90"/>
      <c r="I123" s="115"/>
    </row>
    <row r="124" spans="1:9" ht="24.95" customHeight="1" x14ac:dyDescent="0.25">
      <c r="A124" s="46" t="s">
        <v>62</v>
      </c>
      <c r="B124" s="46" t="s">
        <v>62</v>
      </c>
      <c r="C124" s="104" t="s">
        <v>122</v>
      </c>
      <c r="D124" s="40">
        <v>7</v>
      </c>
      <c r="E124" s="81">
        <v>2.9999999999999997E-4</v>
      </c>
      <c r="F124" s="81">
        <v>9.1799999999999998E-4</v>
      </c>
      <c r="G124" s="89">
        <f t="shared" si="2"/>
        <v>-6.1800000000000006E-4</v>
      </c>
      <c r="H124" s="90"/>
      <c r="I124" s="114"/>
    </row>
    <row r="125" spans="1:9" ht="24.95" customHeight="1" x14ac:dyDescent="0.25">
      <c r="A125" s="105" t="s">
        <v>59</v>
      </c>
      <c r="B125" s="105" t="s">
        <v>59</v>
      </c>
      <c r="C125" s="104" t="s">
        <v>123</v>
      </c>
      <c r="D125" s="40">
        <v>7</v>
      </c>
      <c r="E125" s="81">
        <v>8.4999999999999995E-4</v>
      </c>
      <c r="F125" s="81">
        <v>9.8200000000000002E-4</v>
      </c>
      <c r="G125" s="89">
        <f t="shared" si="2"/>
        <v>-1.3200000000000006E-4</v>
      </c>
      <c r="H125" s="90"/>
      <c r="I125" s="114"/>
    </row>
    <row r="126" spans="1:9" ht="24.95" customHeight="1" x14ac:dyDescent="0.25">
      <c r="A126" s="46" t="s">
        <v>27</v>
      </c>
      <c r="B126" s="46" t="s">
        <v>27</v>
      </c>
      <c r="C126" s="104" t="s">
        <v>124</v>
      </c>
      <c r="D126" s="40">
        <v>7</v>
      </c>
      <c r="E126" s="81">
        <v>5.0000000000000001E-4</v>
      </c>
      <c r="F126" s="81">
        <v>3.59E-4</v>
      </c>
      <c r="G126" s="89">
        <f t="shared" si="2"/>
        <v>1.4100000000000001E-4</v>
      </c>
      <c r="H126" s="90"/>
      <c r="I126" s="115"/>
    </row>
    <row r="127" spans="1:9" ht="24.95" customHeight="1" x14ac:dyDescent="0.25">
      <c r="A127" s="46" t="s">
        <v>15</v>
      </c>
      <c r="B127" s="46" t="s">
        <v>15</v>
      </c>
      <c r="C127" s="104" t="s">
        <v>125</v>
      </c>
      <c r="D127" s="40">
        <v>6</v>
      </c>
      <c r="E127" s="81">
        <v>4.4999999999999997E-3</v>
      </c>
      <c r="F127" s="81">
        <v>2.771E-3</v>
      </c>
      <c r="G127" s="89">
        <f t="shared" si="2"/>
        <v>1.7289999999999996E-3</v>
      </c>
      <c r="H127" s="90"/>
      <c r="I127" s="115"/>
    </row>
    <row r="128" spans="1:9" ht="24.95" customHeight="1" x14ac:dyDescent="0.25">
      <c r="A128" s="46" t="s">
        <v>117</v>
      </c>
      <c r="B128" s="46" t="s">
        <v>117</v>
      </c>
      <c r="C128" s="104" t="s">
        <v>118</v>
      </c>
      <c r="D128" s="40">
        <v>6</v>
      </c>
      <c r="E128" s="81">
        <v>8.9999999999999993E-3</v>
      </c>
      <c r="F128" s="81">
        <v>0</v>
      </c>
      <c r="G128" s="89">
        <f t="shared" si="2"/>
        <v>8.9999999999999993E-3</v>
      </c>
      <c r="H128" s="90"/>
      <c r="I128" s="118"/>
    </row>
    <row r="129" spans="1:9" ht="24.95" customHeight="1" x14ac:dyDescent="0.25">
      <c r="A129" s="46" t="s">
        <v>14</v>
      </c>
      <c r="B129" s="46" t="s">
        <v>14</v>
      </c>
      <c r="C129" s="104" t="s">
        <v>119</v>
      </c>
      <c r="D129" s="40">
        <v>7</v>
      </c>
      <c r="E129" s="81">
        <v>2.2009999999999998E-3</v>
      </c>
      <c r="F129" s="81">
        <v>3.251E-3</v>
      </c>
      <c r="G129" s="89">
        <f t="shared" si="2"/>
        <v>-1.0500000000000002E-3</v>
      </c>
      <c r="H129" s="90"/>
      <c r="I129" s="114"/>
    </row>
    <row r="130" spans="1:9" ht="24.95" customHeight="1" x14ac:dyDescent="0.25">
      <c r="A130" s="84" t="s">
        <v>59</v>
      </c>
      <c r="B130" s="84" t="s">
        <v>59</v>
      </c>
      <c r="C130" s="104" t="s">
        <v>120</v>
      </c>
      <c r="D130" s="40">
        <v>5</v>
      </c>
      <c r="E130" s="81">
        <v>5.6399999999999999E-2</v>
      </c>
      <c r="F130" s="81">
        <v>3.3229000000000002E-2</v>
      </c>
      <c r="G130" s="89">
        <f t="shared" si="2"/>
        <v>2.3170999999999997E-2</v>
      </c>
      <c r="H130" s="90"/>
      <c r="I130" s="118"/>
    </row>
    <row r="131" spans="1:9" ht="24.95" customHeight="1" x14ac:dyDescent="0.25">
      <c r="A131" s="46" t="s">
        <v>14</v>
      </c>
      <c r="B131" s="46" t="s">
        <v>14</v>
      </c>
      <c r="C131" s="104" t="s">
        <v>121</v>
      </c>
      <c r="D131" s="63">
        <v>7</v>
      </c>
      <c r="E131" s="81">
        <v>1.6900000000000001E-3</v>
      </c>
      <c r="F131" s="81">
        <v>1.142E-3</v>
      </c>
      <c r="G131" s="89">
        <f t="shared" si="2"/>
        <v>5.4800000000000009E-4</v>
      </c>
      <c r="H131" s="90"/>
      <c r="I131" s="115"/>
    </row>
    <row r="132" spans="1:9" ht="24.95" customHeight="1" x14ac:dyDescent="0.25">
      <c r="A132" s="46" t="s">
        <v>14</v>
      </c>
      <c r="B132" s="46" t="s">
        <v>14</v>
      </c>
      <c r="C132" s="104" t="s">
        <v>128</v>
      </c>
      <c r="D132" s="63">
        <v>7</v>
      </c>
      <c r="E132" s="81">
        <v>4.0000000000000002E-4</v>
      </c>
      <c r="F132" s="81">
        <v>2.7999999999999998E-4</v>
      </c>
      <c r="G132" s="89">
        <f t="shared" si="2"/>
        <v>1.2000000000000004E-4</v>
      </c>
      <c r="H132" s="90"/>
      <c r="I132" s="119"/>
    </row>
    <row r="133" spans="1:9" ht="24.95" customHeight="1" x14ac:dyDescent="0.25">
      <c r="A133" s="46" t="s">
        <v>172</v>
      </c>
      <c r="B133" s="46" t="s">
        <v>172</v>
      </c>
      <c r="C133" s="107" t="s">
        <v>129</v>
      </c>
      <c r="D133" s="63">
        <v>7</v>
      </c>
      <c r="E133" s="81">
        <v>1.158E-3</v>
      </c>
      <c r="F133" s="81">
        <v>1.8400000000000001E-3</v>
      </c>
      <c r="G133" s="89">
        <f t="shared" si="2"/>
        <v>-6.820000000000001E-4</v>
      </c>
      <c r="H133" s="90"/>
      <c r="I133" s="119"/>
    </row>
    <row r="134" spans="1:9" ht="24.95" customHeight="1" x14ac:dyDescent="0.25">
      <c r="A134" s="46" t="s">
        <v>172</v>
      </c>
      <c r="B134" s="46" t="s">
        <v>172</v>
      </c>
      <c r="C134" s="107" t="s">
        <v>130</v>
      </c>
      <c r="D134" s="63">
        <v>7</v>
      </c>
      <c r="E134" s="81">
        <v>4.6299999999999998E-4</v>
      </c>
      <c r="F134" s="81">
        <v>3.8299999999999999E-4</v>
      </c>
      <c r="G134" s="89">
        <f t="shared" si="2"/>
        <v>7.9999999999999993E-5</v>
      </c>
      <c r="H134" s="90"/>
      <c r="I134" s="119"/>
    </row>
    <row r="135" spans="1:9" ht="24.95" customHeight="1" x14ac:dyDescent="0.25">
      <c r="A135" s="46" t="s">
        <v>14</v>
      </c>
      <c r="B135" s="46" t="s">
        <v>14</v>
      </c>
      <c r="C135" s="104" t="s">
        <v>131</v>
      </c>
      <c r="D135" s="63">
        <v>6</v>
      </c>
      <c r="E135" s="81">
        <v>7.1999999999999998E-3</v>
      </c>
      <c r="F135" s="81">
        <v>0</v>
      </c>
      <c r="G135" s="89">
        <f t="shared" si="2"/>
        <v>7.1999999999999998E-3</v>
      </c>
      <c r="H135" s="90"/>
      <c r="I135" s="119"/>
    </row>
    <row r="136" spans="1:9" ht="24.95" customHeight="1" x14ac:dyDescent="0.25">
      <c r="A136" s="46" t="s">
        <v>15</v>
      </c>
      <c r="B136" s="46" t="s">
        <v>15</v>
      </c>
      <c r="C136" s="108" t="s">
        <v>133</v>
      </c>
      <c r="D136" s="63">
        <v>6</v>
      </c>
      <c r="E136" s="81">
        <v>1E-3</v>
      </c>
      <c r="F136" s="81">
        <v>1.5449999999999999E-3</v>
      </c>
      <c r="G136" s="89">
        <f t="shared" si="2"/>
        <v>-5.4499999999999991E-4</v>
      </c>
      <c r="H136" s="90"/>
      <c r="I136" s="119"/>
    </row>
    <row r="137" spans="1:9" ht="24.95" customHeight="1" x14ac:dyDescent="0.25">
      <c r="A137" s="84" t="s">
        <v>59</v>
      </c>
      <c r="B137" s="84" t="s">
        <v>59</v>
      </c>
      <c r="C137" s="104" t="s">
        <v>140</v>
      </c>
      <c r="D137" s="63">
        <v>6</v>
      </c>
      <c r="E137" s="81">
        <v>1.5E-3</v>
      </c>
      <c r="F137" s="81">
        <v>0</v>
      </c>
      <c r="G137" s="89">
        <f t="shared" si="2"/>
        <v>1.5E-3</v>
      </c>
      <c r="H137" s="90"/>
      <c r="I137" s="118"/>
    </row>
    <row r="138" spans="1:9" ht="24.95" customHeight="1" x14ac:dyDescent="0.25">
      <c r="A138" s="46" t="s">
        <v>14</v>
      </c>
      <c r="B138" s="46" t="s">
        <v>14</v>
      </c>
      <c r="C138" s="104" t="s">
        <v>141</v>
      </c>
      <c r="D138" s="63">
        <v>6</v>
      </c>
      <c r="E138" s="81">
        <v>0.01</v>
      </c>
      <c r="F138" s="81">
        <v>2.0339999999999998E-3</v>
      </c>
      <c r="G138" s="89">
        <f t="shared" si="2"/>
        <v>7.9660000000000009E-3</v>
      </c>
      <c r="H138" s="90"/>
      <c r="I138" s="118"/>
    </row>
    <row r="139" spans="1:9" ht="24.95" customHeight="1" x14ac:dyDescent="0.25">
      <c r="A139" s="46" t="s">
        <v>27</v>
      </c>
      <c r="B139" s="46" t="s">
        <v>27</v>
      </c>
      <c r="C139" s="109" t="s">
        <v>142</v>
      </c>
      <c r="D139" s="63">
        <v>4</v>
      </c>
      <c r="E139" s="81">
        <v>0.60199999999999998</v>
      </c>
      <c r="F139" s="81">
        <v>0.25712800000000002</v>
      </c>
      <c r="G139" s="89">
        <f t="shared" si="2"/>
        <v>0.34487199999999996</v>
      </c>
      <c r="H139" s="90"/>
      <c r="I139" s="118"/>
    </row>
    <row r="140" spans="1:9" ht="24.95" customHeight="1" x14ac:dyDescent="0.25">
      <c r="A140" s="110" t="s">
        <v>27</v>
      </c>
      <c r="B140" s="110" t="s">
        <v>27</v>
      </c>
      <c r="C140" s="104" t="s">
        <v>145</v>
      </c>
      <c r="D140" s="63">
        <v>6</v>
      </c>
      <c r="E140" s="81">
        <v>2E-3</v>
      </c>
      <c r="F140" s="81">
        <v>0</v>
      </c>
      <c r="G140" s="89">
        <f t="shared" si="2"/>
        <v>2E-3</v>
      </c>
      <c r="H140" s="90"/>
      <c r="I140" s="118"/>
    </row>
    <row r="141" spans="1:9" ht="24.95" customHeight="1" x14ac:dyDescent="0.25">
      <c r="A141" s="46" t="s">
        <v>15</v>
      </c>
      <c r="B141" s="46" t="s">
        <v>15</v>
      </c>
      <c r="C141" s="104" t="s">
        <v>147</v>
      </c>
      <c r="D141" s="63">
        <v>7</v>
      </c>
      <c r="E141" s="81">
        <v>5.0000000000000001E-4</v>
      </c>
      <c r="F141" s="81">
        <v>5.1800000000000001E-4</v>
      </c>
      <c r="G141" s="89">
        <f t="shared" si="2"/>
        <v>-1.8000000000000004E-5</v>
      </c>
      <c r="H141" s="90"/>
      <c r="I141" s="118"/>
    </row>
    <row r="142" spans="1:9" ht="24.95" customHeight="1" x14ac:dyDescent="0.25">
      <c r="A142" s="46" t="s">
        <v>15</v>
      </c>
      <c r="B142" s="46" t="s">
        <v>15</v>
      </c>
      <c r="C142" s="108" t="s">
        <v>148</v>
      </c>
      <c r="D142" s="63">
        <v>6</v>
      </c>
      <c r="E142" s="81">
        <v>6.0000000000000001E-3</v>
      </c>
      <c r="F142" s="81">
        <v>2.6090000000000002E-3</v>
      </c>
      <c r="G142" s="89">
        <f t="shared" si="2"/>
        <v>3.3909999999999999E-3</v>
      </c>
      <c r="H142" s="90"/>
      <c r="I142" s="118"/>
    </row>
    <row r="143" spans="1:9" ht="24.95" customHeight="1" x14ac:dyDescent="0.25">
      <c r="A143" s="46" t="s">
        <v>27</v>
      </c>
      <c r="B143" s="46" t="s">
        <v>27</v>
      </c>
      <c r="C143" s="104" t="s">
        <v>95</v>
      </c>
      <c r="D143" s="63" t="s">
        <v>113</v>
      </c>
      <c r="E143" s="81">
        <v>1.6E-2</v>
      </c>
      <c r="F143" s="81">
        <v>1.5911999999999999E-2</v>
      </c>
      <c r="G143" s="89">
        <f t="shared" si="2"/>
        <v>8.8000000000001272E-5</v>
      </c>
      <c r="H143" s="90"/>
      <c r="I143" s="119"/>
    </row>
    <row r="144" spans="1:9" ht="24.95" customHeight="1" x14ac:dyDescent="0.2">
      <c r="A144" s="46" t="s">
        <v>14</v>
      </c>
      <c r="B144" s="46" t="s">
        <v>14</v>
      </c>
      <c r="C144" s="111" t="s">
        <v>156</v>
      </c>
      <c r="D144" s="63">
        <v>6</v>
      </c>
      <c r="E144" s="81">
        <v>1.0999999999999999E-2</v>
      </c>
      <c r="F144" s="81">
        <v>9.0679999999999997E-3</v>
      </c>
      <c r="G144" s="89">
        <f t="shared" si="2"/>
        <v>1.9319999999999997E-3</v>
      </c>
      <c r="H144" s="90"/>
      <c r="I144" s="114"/>
    </row>
    <row r="145" spans="1:9" ht="24.95" customHeight="1" x14ac:dyDescent="0.2">
      <c r="A145" s="46" t="s">
        <v>14</v>
      </c>
      <c r="B145" s="46" t="s">
        <v>14</v>
      </c>
      <c r="C145" s="111" t="s">
        <v>180</v>
      </c>
      <c r="D145" s="63">
        <v>6</v>
      </c>
      <c r="E145" s="81">
        <v>2E-3</v>
      </c>
      <c r="F145" s="81">
        <v>1.1590000000000001E-3</v>
      </c>
      <c r="G145" s="89">
        <f t="shared" si="2"/>
        <v>8.4099999999999995E-4</v>
      </c>
      <c r="I145" s="114"/>
    </row>
    <row r="146" spans="1:9" ht="24.95" customHeight="1" x14ac:dyDescent="0.2">
      <c r="A146" s="46" t="s">
        <v>100</v>
      </c>
      <c r="B146" s="46" t="s">
        <v>100</v>
      </c>
      <c r="C146" s="111" t="s">
        <v>151</v>
      </c>
      <c r="D146" s="63">
        <v>5</v>
      </c>
      <c r="E146" s="81">
        <v>7.4999999999999997E-2</v>
      </c>
      <c r="F146" s="81">
        <v>5.1749000000000003E-2</v>
      </c>
      <c r="G146" s="89">
        <f t="shared" si="2"/>
        <v>2.3250999999999994E-2</v>
      </c>
      <c r="I146" s="114"/>
    </row>
    <row r="147" spans="1:9" ht="24.95" customHeight="1" x14ac:dyDescent="0.2">
      <c r="A147" s="46" t="s">
        <v>172</v>
      </c>
      <c r="B147" s="46" t="s">
        <v>172</v>
      </c>
      <c r="C147" s="111" t="s">
        <v>149</v>
      </c>
      <c r="D147" s="63">
        <v>6</v>
      </c>
      <c r="E147" s="81">
        <v>1.2200000000000001E-2</v>
      </c>
      <c r="F147" s="81">
        <v>1.3002E-2</v>
      </c>
      <c r="G147" s="89">
        <f t="shared" si="2"/>
        <v>-8.0199999999999889E-4</v>
      </c>
      <c r="I147" s="114"/>
    </row>
    <row r="148" spans="1:9" ht="24.95" customHeight="1" x14ac:dyDescent="0.2">
      <c r="A148" s="46" t="s">
        <v>15</v>
      </c>
      <c r="B148" s="46" t="s">
        <v>15</v>
      </c>
      <c r="C148" s="111" t="s">
        <v>157</v>
      </c>
      <c r="D148" s="63">
        <v>6</v>
      </c>
      <c r="E148" s="81">
        <v>3.0000000000000001E-3</v>
      </c>
      <c r="F148" s="81">
        <v>1.3619999999999999E-3</v>
      </c>
      <c r="G148" s="89">
        <f t="shared" si="2"/>
        <v>1.6380000000000001E-3</v>
      </c>
      <c r="I148" s="114"/>
    </row>
    <row r="149" spans="1:9" ht="24.95" customHeight="1" x14ac:dyDescent="0.2">
      <c r="A149" s="46" t="s">
        <v>15</v>
      </c>
      <c r="B149" s="46" t="s">
        <v>15</v>
      </c>
      <c r="C149" s="111" t="s">
        <v>158</v>
      </c>
      <c r="D149" s="63">
        <v>5</v>
      </c>
      <c r="E149" s="81">
        <v>2.4570000000000002E-2</v>
      </c>
      <c r="F149" s="81">
        <v>2.4570000000000002E-2</v>
      </c>
      <c r="G149" s="89">
        <f t="shared" si="2"/>
        <v>0</v>
      </c>
      <c r="I149" s="114"/>
    </row>
    <row r="150" spans="1:9" ht="24.95" customHeight="1" x14ac:dyDescent="0.2">
      <c r="A150" s="46" t="s">
        <v>160</v>
      </c>
      <c r="B150" s="46" t="s">
        <v>160</v>
      </c>
      <c r="C150" s="111" t="s">
        <v>159</v>
      </c>
      <c r="D150" s="63">
        <v>6</v>
      </c>
      <c r="E150" s="81">
        <v>6.2770000000000006E-2</v>
      </c>
      <c r="F150" s="81">
        <v>1.6362000000000002E-2</v>
      </c>
      <c r="G150" s="89">
        <f t="shared" si="2"/>
        <v>4.6408000000000005E-2</v>
      </c>
      <c r="I150" s="114"/>
    </row>
    <row r="151" spans="1:9" ht="24.95" customHeight="1" x14ac:dyDescent="0.2">
      <c r="A151" s="46" t="s">
        <v>100</v>
      </c>
      <c r="B151" s="46" t="s">
        <v>100</v>
      </c>
      <c r="C151" s="111" t="s">
        <v>174</v>
      </c>
      <c r="D151" s="63">
        <v>5</v>
      </c>
      <c r="E151" s="81">
        <v>0.12</v>
      </c>
      <c r="F151" s="81">
        <v>9.5251000000000002E-2</v>
      </c>
      <c r="G151" s="89">
        <f t="shared" si="2"/>
        <v>2.4748999999999993E-2</v>
      </c>
      <c r="I151" s="114"/>
    </row>
    <row r="152" spans="1:9" ht="24.95" customHeight="1" x14ac:dyDescent="0.2">
      <c r="A152" s="46" t="s">
        <v>14</v>
      </c>
      <c r="B152" s="46" t="s">
        <v>14</v>
      </c>
      <c r="C152" s="111" t="s">
        <v>169</v>
      </c>
      <c r="D152" s="63">
        <v>7</v>
      </c>
      <c r="E152" s="81">
        <v>3.0000000000000001E-5</v>
      </c>
      <c r="F152" s="81">
        <v>2.2599999999999999E-4</v>
      </c>
      <c r="G152" s="89">
        <f t="shared" si="2"/>
        <v>-1.9599999999999999E-4</v>
      </c>
      <c r="I152" s="114"/>
    </row>
    <row r="153" spans="1:9" ht="24.95" customHeight="1" x14ac:dyDescent="0.2">
      <c r="A153" s="46" t="s">
        <v>15</v>
      </c>
      <c r="B153" s="46" t="s">
        <v>15</v>
      </c>
      <c r="C153" s="111" t="s">
        <v>168</v>
      </c>
      <c r="D153" s="63">
        <v>5</v>
      </c>
      <c r="E153" s="81">
        <v>1.2239999999999999E-2</v>
      </c>
      <c r="F153" s="81">
        <v>1.1249999999999999E-3</v>
      </c>
      <c r="G153" s="89">
        <f t="shared" si="2"/>
        <v>1.1115E-2</v>
      </c>
      <c r="I153" s="114"/>
    </row>
    <row r="154" spans="1:9" ht="24.95" customHeight="1" x14ac:dyDescent="0.2">
      <c r="A154" s="46" t="s">
        <v>175</v>
      </c>
      <c r="B154" s="46" t="s">
        <v>15</v>
      </c>
      <c r="C154" s="111" t="s">
        <v>161</v>
      </c>
      <c r="D154" s="63">
        <v>4</v>
      </c>
      <c r="E154" s="81">
        <v>0</v>
      </c>
      <c r="F154" s="81">
        <v>0</v>
      </c>
      <c r="G154" s="89">
        <f t="shared" si="2"/>
        <v>0</v>
      </c>
      <c r="I154" s="114"/>
    </row>
    <row r="155" spans="1:9" ht="24.95" customHeight="1" x14ac:dyDescent="0.25">
      <c r="A155" s="64" t="s">
        <v>59</v>
      </c>
      <c r="B155" s="65" t="s">
        <v>59</v>
      </c>
      <c r="C155" s="72" t="s">
        <v>167</v>
      </c>
      <c r="D155" s="63">
        <v>4</v>
      </c>
      <c r="E155" s="81">
        <v>0.42499999999999999</v>
      </c>
      <c r="F155" s="81">
        <v>0.276453</v>
      </c>
      <c r="G155" s="89">
        <f t="shared" si="2"/>
        <v>0.14854699999999998</v>
      </c>
      <c r="I155" s="114"/>
    </row>
    <row r="156" spans="1:9" ht="24.95" customHeight="1" x14ac:dyDescent="0.25">
      <c r="A156" s="64" t="s">
        <v>59</v>
      </c>
      <c r="B156" s="65" t="s">
        <v>59</v>
      </c>
      <c r="C156" s="72" t="s">
        <v>167</v>
      </c>
      <c r="D156" s="63">
        <v>5</v>
      </c>
      <c r="E156" s="81">
        <v>0.120126</v>
      </c>
      <c r="F156" s="81">
        <v>7.4705999999999995E-2</v>
      </c>
      <c r="G156" s="89">
        <f t="shared" si="2"/>
        <v>4.5420000000000002E-2</v>
      </c>
      <c r="I156" s="114"/>
    </row>
    <row r="157" spans="1:9" ht="24.95" customHeight="1" x14ac:dyDescent="0.2">
      <c r="A157" s="46" t="s">
        <v>162</v>
      </c>
      <c r="B157" s="46" t="s">
        <v>162</v>
      </c>
      <c r="C157" s="111" t="s">
        <v>176</v>
      </c>
      <c r="D157" s="63">
        <v>7</v>
      </c>
      <c r="E157" s="81">
        <v>4.75E-4</v>
      </c>
      <c r="F157" s="81">
        <v>2.5000000000000001E-5</v>
      </c>
      <c r="G157" s="89">
        <f t="shared" si="2"/>
        <v>4.4999999999999999E-4</v>
      </c>
      <c r="I157" s="114"/>
    </row>
    <row r="158" spans="1:9" ht="24.95" customHeight="1" x14ac:dyDescent="0.25">
      <c r="A158" s="46"/>
      <c r="B158" s="46"/>
      <c r="C158" s="104" t="s">
        <v>114</v>
      </c>
      <c r="D158" s="63">
        <v>8</v>
      </c>
      <c r="E158" s="81">
        <v>2.5099999999999998</v>
      </c>
      <c r="F158" s="81">
        <v>2.7485520000000001</v>
      </c>
      <c r="G158" s="89">
        <f t="shared" si="2"/>
        <v>-0.23855200000000032</v>
      </c>
      <c r="I158" s="114"/>
    </row>
    <row r="159" spans="1:9" x14ac:dyDescent="0.25">
      <c r="E159" s="37">
        <f>SUM(E15:E158)</f>
        <v>7.865943999999998</v>
      </c>
      <c r="F159" s="37">
        <f t="shared" ref="F159:G159" si="3">SUM(F15:F158)</f>
        <v>7.1750929999999995</v>
      </c>
      <c r="G159" s="37">
        <f t="shared" si="3"/>
        <v>0.69085099999999966</v>
      </c>
    </row>
    <row r="160" spans="1:9" x14ac:dyDescent="0.25">
      <c r="E160" s="37"/>
      <c r="F160" s="37"/>
    </row>
    <row r="163" spans="6:6" x14ac:dyDescent="0.25">
      <c r="F163" s="37"/>
    </row>
  </sheetData>
  <mergeCells count="4">
    <mergeCell ref="A7:G7"/>
    <mergeCell ref="A8:G8"/>
    <mergeCell ref="A9:G9"/>
    <mergeCell ref="B11:F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41556-C1C2-4277-9023-C3785F2124D6}">
  <dimension ref="A1:I159"/>
  <sheetViews>
    <sheetView workbookViewId="0">
      <selection activeCell="M13" sqref="M13"/>
    </sheetView>
  </sheetViews>
  <sheetFormatPr defaultRowHeight="11.25" x14ac:dyDescent="0.25"/>
  <cols>
    <col min="1" max="1" width="20.7109375" style="1" customWidth="1"/>
    <col min="2" max="2" width="21" style="1" customWidth="1"/>
    <col min="3" max="3" width="31.85546875" style="1" customWidth="1"/>
    <col min="4" max="4" width="9.7109375" style="1" customWidth="1"/>
    <col min="5" max="5" width="11.28515625" style="1" bestFit="1" customWidth="1"/>
    <col min="6" max="6" width="10.42578125" style="1" customWidth="1"/>
    <col min="7" max="7" width="10.7109375" style="1" customWidth="1"/>
    <col min="8" max="253" width="9.140625" style="1"/>
    <col min="254" max="254" width="4.140625" style="1" customWidth="1"/>
    <col min="255" max="255" width="25" style="1" customWidth="1"/>
    <col min="256" max="256" width="17.5703125" style="1" customWidth="1"/>
    <col min="257" max="257" width="17.7109375" style="1" customWidth="1"/>
    <col min="258" max="258" width="17" style="1" customWidth="1"/>
    <col min="259" max="259" width="16.42578125" style="1" customWidth="1"/>
    <col min="260" max="260" width="23" style="1" customWidth="1"/>
    <col min="261" max="261" width="13.42578125" style="1" customWidth="1"/>
    <col min="262" max="262" width="13.7109375" style="1" customWidth="1"/>
    <col min="263" max="263" width="23" style="1" customWidth="1"/>
    <col min="264" max="509" width="9.140625" style="1"/>
    <col min="510" max="510" width="4.140625" style="1" customWidth="1"/>
    <col min="511" max="511" width="25" style="1" customWidth="1"/>
    <col min="512" max="512" width="17.5703125" style="1" customWidth="1"/>
    <col min="513" max="513" width="17.7109375" style="1" customWidth="1"/>
    <col min="514" max="514" width="17" style="1" customWidth="1"/>
    <col min="515" max="515" width="16.42578125" style="1" customWidth="1"/>
    <col min="516" max="516" width="23" style="1" customWidth="1"/>
    <col min="517" max="517" width="13.42578125" style="1" customWidth="1"/>
    <col min="518" max="518" width="13.7109375" style="1" customWidth="1"/>
    <col min="519" max="519" width="23" style="1" customWidth="1"/>
    <col min="520" max="765" width="9.140625" style="1"/>
    <col min="766" max="766" width="4.140625" style="1" customWidth="1"/>
    <col min="767" max="767" width="25" style="1" customWidth="1"/>
    <col min="768" max="768" width="17.5703125" style="1" customWidth="1"/>
    <col min="769" max="769" width="17.7109375" style="1" customWidth="1"/>
    <col min="770" max="770" width="17" style="1" customWidth="1"/>
    <col min="771" max="771" width="16.42578125" style="1" customWidth="1"/>
    <col min="772" max="772" width="23" style="1" customWidth="1"/>
    <col min="773" max="773" width="13.42578125" style="1" customWidth="1"/>
    <col min="774" max="774" width="13.7109375" style="1" customWidth="1"/>
    <col min="775" max="775" width="23" style="1" customWidth="1"/>
    <col min="776" max="1021" width="9.140625" style="1"/>
    <col min="1022" max="1022" width="4.140625" style="1" customWidth="1"/>
    <col min="1023" max="1023" width="25" style="1" customWidth="1"/>
    <col min="1024" max="1024" width="17.5703125" style="1" customWidth="1"/>
    <col min="1025" max="1025" width="17.7109375" style="1" customWidth="1"/>
    <col min="1026" max="1026" width="17" style="1" customWidth="1"/>
    <col min="1027" max="1027" width="16.42578125" style="1" customWidth="1"/>
    <col min="1028" max="1028" width="23" style="1" customWidth="1"/>
    <col min="1029" max="1029" width="13.42578125" style="1" customWidth="1"/>
    <col min="1030" max="1030" width="13.7109375" style="1" customWidth="1"/>
    <col min="1031" max="1031" width="23" style="1" customWidth="1"/>
    <col min="1032" max="1277" width="9.140625" style="1"/>
    <col min="1278" max="1278" width="4.140625" style="1" customWidth="1"/>
    <col min="1279" max="1279" width="25" style="1" customWidth="1"/>
    <col min="1280" max="1280" width="17.5703125" style="1" customWidth="1"/>
    <col min="1281" max="1281" width="17.7109375" style="1" customWidth="1"/>
    <col min="1282" max="1282" width="17" style="1" customWidth="1"/>
    <col min="1283" max="1283" width="16.42578125" style="1" customWidth="1"/>
    <col min="1284" max="1284" width="23" style="1" customWidth="1"/>
    <col min="1285" max="1285" width="13.42578125" style="1" customWidth="1"/>
    <col min="1286" max="1286" width="13.7109375" style="1" customWidth="1"/>
    <col min="1287" max="1287" width="23" style="1" customWidth="1"/>
    <col min="1288" max="1533" width="9.140625" style="1"/>
    <col min="1534" max="1534" width="4.140625" style="1" customWidth="1"/>
    <col min="1535" max="1535" width="25" style="1" customWidth="1"/>
    <col min="1536" max="1536" width="17.5703125" style="1" customWidth="1"/>
    <col min="1537" max="1537" width="17.7109375" style="1" customWidth="1"/>
    <col min="1538" max="1538" width="17" style="1" customWidth="1"/>
    <col min="1539" max="1539" width="16.42578125" style="1" customWidth="1"/>
    <col min="1540" max="1540" width="23" style="1" customWidth="1"/>
    <col min="1541" max="1541" width="13.42578125" style="1" customWidth="1"/>
    <col min="1542" max="1542" width="13.7109375" style="1" customWidth="1"/>
    <col min="1543" max="1543" width="23" style="1" customWidth="1"/>
    <col min="1544" max="1789" width="9.140625" style="1"/>
    <col min="1790" max="1790" width="4.140625" style="1" customWidth="1"/>
    <col min="1791" max="1791" width="25" style="1" customWidth="1"/>
    <col min="1792" max="1792" width="17.5703125" style="1" customWidth="1"/>
    <col min="1793" max="1793" width="17.7109375" style="1" customWidth="1"/>
    <col min="1794" max="1794" width="17" style="1" customWidth="1"/>
    <col min="1795" max="1795" width="16.42578125" style="1" customWidth="1"/>
    <col min="1796" max="1796" width="23" style="1" customWidth="1"/>
    <col min="1797" max="1797" width="13.42578125" style="1" customWidth="1"/>
    <col min="1798" max="1798" width="13.7109375" style="1" customWidth="1"/>
    <col min="1799" max="1799" width="23" style="1" customWidth="1"/>
    <col min="1800" max="2045" width="9.140625" style="1"/>
    <col min="2046" max="2046" width="4.140625" style="1" customWidth="1"/>
    <col min="2047" max="2047" width="25" style="1" customWidth="1"/>
    <col min="2048" max="2048" width="17.5703125" style="1" customWidth="1"/>
    <col min="2049" max="2049" width="17.7109375" style="1" customWidth="1"/>
    <col min="2050" max="2050" width="17" style="1" customWidth="1"/>
    <col min="2051" max="2051" width="16.42578125" style="1" customWidth="1"/>
    <col min="2052" max="2052" width="23" style="1" customWidth="1"/>
    <col min="2053" max="2053" width="13.42578125" style="1" customWidth="1"/>
    <col min="2054" max="2054" width="13.7109375" style="1" customWidth="1"/>
    <col min="2055" max="2055" width="23" style="1" customWidth="1"/>
    <col min="2056" max="2301" width="9.140625" style="1"/>
    <col min="2302" max="2302" width="4.140625" style="1" customWidth="1"/>
    <col min="2303" max="2303" width="25" style="1" customWidth="1"/>
    <col min="2304" max="2304" width="17.5703125" style="1" customWidth="1"/>
    <col min="2305" max="2305" width="17.7109375" style="1" customWidth="1"/>
    <col min="2306" max="2306" width="17" style="1" customWidth="1"/>
    <col min="2307" max="2307" width="16.42578125" style="1" customWidth="1"/>
    <col min="2308" max="2308" width="23" style="1" customWidth="1"/>
    <col min="2309" max="2309" width="13.42578125" style="1" customWidth="1"/>
    <col min="2310" max="2310" width="13.7109375" style="1" customWidth="1"/>
    <col min="2311" max="2311" width="23" style="1" customWidth="1"/>
    <col min="2312" max="2557" width="9.140625" style="1"/>
    <col min="2558" max="2558" width="4.140625" style="1" customWidth="1"/>
    <col min="2559" max="2559" width="25" style="1" customWidth="1"/>
    <col min="2560" max="2560" width="17.5703125" style="1" customWidth="1"/>
    <col min="2561" max="2561" width="17.7109375" style="1" customWidth="1"/>
    <col min="2562" max="2562" width="17" style="1" customWidth="1"/>
    <col min="2563" max="2563" width="16.42578125" style="1" customWidth="1"/>
    <col min="2564" max="2564" width="23" style="1" customWidth="1"/>
    <col min="2565" max="2565" width="13.42578125" style="1" customWidth="1"/>
    <col min="2566" max="2566" width="13.7109375" style="1" customWidth="1"/>
    <col min="2567" max="2567" width="23" style="1" customWidth="1"/>
    <col min="2568" max="2813" width="9.140625" style="1"/>
    <col min="2814" max="2814" width="4.140625" style="1" customWidth="1"/>
    <col min="2815" max="2815" width="25" style="1" customWidth="1"/>
    <col min="2816" max="2816" width="17.5703125" style="1" customWidth="1"/>
    <col min="2817" max="2817" width="17.7109375" style="1" customWidth="1"/>
    <col min="2818" max="2818" width="17" style="1" customWidth="1"/>
    <col min="2819" max="2819" width="16.42578125" style="1" customWidth="1"/>
    <col min="2820" max="2820" width="23" style="1" customWidth="1"/>
    <col min="2821" max="2821" width="13.42578125" style="1" customWidth="1"/>
    <col min="2822" max="2822" width="13.7109375" style="1" customWidth="1"/>
    <col min="2823" max="2823" width="23" style="1" customWidth="1"/>
    <col min="2824" max="3069" width="9.140625" style="1"/>
    <col min="3070" max="3070" width="4.140625" style="1" customWidth="1"/>
    <col min="3071" max="3071" width="25" style="1" customWidth="1"/>
    <col min="3072" max="3072" width="17.5703125" style="1" customWidth="1"/>
    <col min="3073" max="3073" width="17.7109375" style="1" customWidth="1"/>
    <col min="3074" max="3074" width="17" style="1" customWidth="1"/>
    <col min="3075" max="3075" width="16.42578125" style="1" customWidth="1"/>
    <col min="3076" max="3076" width="23" style="1" customWidth="1"/>
    <col min="3077" max="3077" width="13.42578125" style="1" customWidth="1"/>
    <col min="3078" max="3078" width="13.7109375" style="1" customWidth="1"/>
    <col min="3079" max="3079" width="23" style="1" customWidth="1"/>
    <col min="3080" max="3325" width="9.140625" style="1"/>
    <col min="3326" max="3326" width="4.140625" style="1" customWidth="1"/>
    <col min="3327" max="3327" width="25" style="1" customWidth="1"/>
    <col min="3328" max="3328" width="17.5703125" style="1" customWidth="1"/>
    <col min="3329" max="3329" width="17.7109375" style="1" customWidth="1"/>
    <col min="3330" max="3330" width="17" style="1" customWidth="1"/>
    <col min="3331" max="3331" width="16.42578125" style="1" customWidth="1"/>
    <col min="3332" max="3332" width="23" style="1" customWidth="1"/>
    <col min="3333" max="3333" width="13.42578125" style="1" customWidth="1"/>
    <col min="3334" max="3334" width="13.7109375" style="1" customWidth="1"/>
    <col min="3335" max="3335" width="23" style="1" customWidth="1"/>
    <col min="3336" max="3581" width="9.140625" style="1"/>
    <col min="3582" max="3582" width="4.140625" style="1" customWidth="1"/>
    <col min="3583" max="3583" width="25" style="1" customWidth="1"/>
    <col min="3584" max="3584" width="17.5703125" style="1" customWidth="1"/>
    <col min="3585" max="3585" width="17.7109375" style="1" customWidth="1"/>
    <col min="3586" max="3586" width="17" style="1" customWidth="1"/>
    <col min="3587" max="3587" width="16.42578125" style="1" customWidth="1"/>
    <col min="3588" max="3588" width="23" style="1" customWidth="1"/>
    <col min="3589" max="3589" width="13.42578125" style="1" customWidth="1"/>
    <col min="3590" max="3590" width="13.7109375" style="1" customWidth="1"/>
    <col min="3591" max="3591" width="23" style="1" customWidth="1"/>
    <col min="3592" max="3837" width="9.140625" style="1"/>
    <col min="3838" max="3838" width="4.140625" style="1" customWidth="1"/>
    <col min="3839" max="3839" width="25" style="1" customWidth="1"/>
    <col min="3840" max="3840" width="17.5703125" style="1" customWidth="1"/>
    <col min="3841" max="3841" width="17.7109375" style="1" customWidth="1"/>
    <col min="3842" max="3842" width="17" style="1" customWidth="1"/>
    <col min="3843" max="3843" width="16.42578125" style="1" customWidth="1"/>
    <col min="3844" max="3844" width="23" style="1" customWidth="1"/>
    <col min="3845" max="3845" width="13.42578125" style="1" customWidth="1"/>
    <col min="3846" max="3846" width="13.7109375" style="1" customWidth="1"/>
    <col min="3847" max="3847" width="23" style="1" customWidth="1"/>
    <col min="3848" max="4093" width="9.140625" style="1"/>
    <col min="4094" max="4094" width="4.140625" style="1" customWidth="1"/>
    <col min="4095" max="4095" width="25" style="1" customWidth="1"/>
    <col min="4096" max="4096" width="17.5703125" style="1" customWidth="1"/>
    <col min="4097" max="4097" width="17.7109375" style="1" customWidth="1"/>
    <col min="4098" max="4098" width="17" style="1" customWidth="1"/>
    <col min="4099" max="4099" width="16.42578125" style="1" customWidth="1"/>
    <col min="4100" max="4100" width="23" style="1" customWidth="1"/>
    <col min="4101" max="4101" width="13.42578125" style="1" customWidth="1"/>
    <col min="4102" max="4102" width="13.7109375" style="1" customWidth="1"/>
    <col min="4103" max="4103" width="23" style="1" customWidth="1"/>
    <col min="4104" max="4349" width="9.140625" style="1"/>
    <col min="4350" max="4350" width="4.140625" style="1" customWidth="1"/>
    <col min="4351" max="4351" width="25" style="1" customWidth="1"/>
    <col min="4352" max="4352" width="17.5703125" style="1" customWidth="1"/>
    <col min="4353" max="4353" width="17.7109375" style="1" customWidth="1"/>
    <col min="4354" max="4354" width="17" style="1" customWidth="1"/>
    <col min="4355" max="4355" width="16.42578125" style="1" customWidth="1"/>
    <col min="4356" max="4356" width="23" style="1" customWidth="1"/>
    <col min="4357" max="4357" width="13.42578125" style="1" customWidth="1"/>
    <col min="4358" max="4358" width="13.7109375" style="1" customWidth="1"/>
    <col min="4359" max="4359" width="23" style="1" customWidth="1"/>
    <col min="4360" max="4605" width="9.140625" style="1"/>
    <col min="4606" max="4606" width="4.140625" style="1" customWidth="1"/>
    <col min="4607" max="4607" width="25" style="1" customWidth="1"/>
    <col min="4608" max="4608" width="17.5703125" style="1" customWidth="1"/>
    <col min="4609" max="4609" width="17.7109375" style="1" customWidth="1"/>
    <col min="4610" max="4610" width="17" style="1" customWidth="1"/>
    <col min="4611" max="4611" width="16.42578125" style="1" customWidth="1"/>
    <col min="4612" max="4612" width="23" style="1" customWidth="1"/>
    <col min="4613" max="4613" width="13.42578125" style="1" customWidth="1"/>
    <col min="4614" max="4614" width="13.7109375" style="1" customWidth="1"/>
    <col min="4615" max="4615" width="23" style="1" customWidth="1"/>
    <col min="4616" max="4861" width="9.140625" style="1"/>
    <col min="4862" max="4862" width="4.140625" style="1" customWidth="1"/>
    <col min="4863" max="4863" width="25" style="1" customWidth="1"/>
    <col min="4864" max="4864" width="17.5703125" style="1" customWidth="1"/>
    <col min="4865" max="4865" width="17.7109375" style="1" customWidth="1"/>
    <col min="4866" max="4866" width="17" style="1" customWidth="1"/>
    <col min="4867" max="4867" width="16.42578125" style="1" customWidth="1"/>
    <col min="4868" max="4868" width="23" style="1" customWidth="1"/>
    <col min="4869" max="4869" width="13.42578125" style="1" customWidth="1"/>
    <col min="4870" max="4870" width="13.7109375" style="1" customWidth="1"/>
    <col min="4871" max="4871" width="23" style="1" customWidth="1"/>
    <col min="4872" max="5117" width="9.140625" style="1"/>
    <col min="5118" max="5118" width="4.140625" style="1" customWidth="1"/>
    <col min="5119" max="5119" width="25" style="1" customWidth="1"/>
    <col min="5120" max="5120" width="17.5703125" style="1" customWidth="1"/>
    <col min="5121" max="5121" width="17.7109375" style="1" customWidth="1"/>
    <col min="5122" max="5122" width="17" style="1" customWidth="1"/>
    <col min="5123" max="5123" width="16.42578125" style="1" customWidth="1"/>
    <col min="5124" max="5124" width="23" style="1" customWidth="1"/>
    <col min="5125" max="5125" width="13.42578125" style="1" customWidth="1"/>
    <col min="5126" max="5126" width="13.7109375" style="1" customWidth="1"/>
    <col min="5127" max="5127" width="23" style="1" customWidth="1"/>
    <col min="5128" max="5373" width="9.140625" style="1"/>
    <col min="5374" max="5374" width="4.140625" style="1" customWidth="1"/>
    <col min="5375" max="5375" width="25" style="1" customWidth="1"/>
    <col min="5376" max="5376" width="17.5703125" style="1" customWidth="1"/>
    <col min="5377" max="5377" width="17.7109375" style="1" customWidth="1"/>
    <col min="5378" max="5378" width="17" style="1" customWidth="1"/>
    <col min="5379" max="5379" width="16.42578125" style="1" customWidth="1"/>
    <col min="5380" max="5380" width="23" style="1" customWidth="1"/>
    <col min="5381" max="5381" width="13.42578125" style="1" customWidth="1"/>
    <col min="5382" max="5382" width="13.7109375" style="1" customWidth="1"/>
    <col min="5383" max="5383" width="23" style="1" customWidth="1"/>
    <col min="5384" max="5629" width="9.140625" style="1"/>
    <col min="5630" max="5630" width="4.140625" style="1" customWidth="1"/>
    <col min="5631" max="5631" width="25" style="1" customWidth="1"/>
    <col min="5632" max="5632" width="17.5703125" style="1" customWidth="1"/>
    <col min="5633" max="5633" width="17.7109375" style="1" customWidth="1"/>
    <col min="5634" max="5634" width="17" style="1" customWidth="1"/>
    <col min="5635" max="5635" width="16.42578125" style="1" customWidth="1"/>
    <col min="5636" max="5636" width="23" style="1" customWidth="1"/>
    <col min="5637" max="5637" width="13.42578125" style="1" customWidth="1"/>
    <col min="5638" max="5638" width="13.7109375" style="1" customWidth="1"/>
    <col min="5639" max="5639" width="23" style="1" customWidth="1"/>
    <col min="5640" max="5885" width="9.140625" style="1"/>
    <col min="5886" max="5886" width="4.140625" style="1" customWidth="1"/>
    <col min="5887" max="5887" width="25" style="1" customWidth="1"/>
    <col min="5888" max="5888" width="17.5703125" style="1" customWidth="1"/>
    <col min="5889" max="5889" width="17.7109375" style="1" customWidth="1"/>
    <col min="5890" max="5890" width="17" style="1" customWidth="1"/>
    <col min="5891" max="5891" width="16.42578125" style="1" customWidth="1"/>
    <col min="5892" max="5892" width="23" style="1" customWidth="1"/>
    <col min="5893" max="5893" width="13.42578125" style="1" customWidth="1"/>
    <col min="5894" max="5894" width="13.7109375" style="1" customWidth="1"/>
    <col min="5895" max="5895" width="23" style="1" customWidth="1"/>
    <col min="5896" max="6141" width="9.140625" style="1"/>
    <col min="6142" max="6142" width="4.140625" style="1" customWidth="1"/>
    <col min="6143" max="6143" width="25" style="1" customWidth="1"/>
    <col min="6144" max="6144" width="17.5703125" style="1" customWidth="1"/>
    <col min="6145" max="6145" width="17.7109375" style="1" customWidth="1"/>
    <col min="6146" max="6146" width="17" style="1" customWidth="1"/>
    <col min="6147" max="6147" width="16.42578125" style="1" customWidth="1"/>
    <col min="6148" max="6148" width="23" style="1" customWidth="1"/>
    <col min="6149" max="6149" width="13.42578125" style="1" customWidth="1"/>
    <col min="6150" max="6150" width="13.7109375" style="1" customWidth="1"/>
    <col min="6151" max="6151" width="23" style="1" customWidth="1"/>
    <col min="6152" max="6397" width="9.140625" style="1"/>
    <col min="6398" max="6398" width="4.140625" style="1" customWidth="1"/>
    <col min="6399" max="6399" width="25" style="1" customWidth="1"/>
    <col min="6400" max="6400" width="17.5703125" style="1" customWidth="1"/>
    <col min="6401" max="6401" width="17.7109375" style="1" customWidth="1"/>
    <col min="6402" max="6402" width="17" style="1" customWidth="1"/>
    <col min="6403" max="6403" width="16.42578125" style="1" customWidth="1"/>
    <col min="6404" max="6404" width="23" style="1" customWidth="1"/>
    <col min="6405" max="6405" width="13.42578125" style="1" customWidth="1"/>
    <col min="6406" max="6406" width="13.7109375" style="1" customWidth="1"/>
    <col min="6407" max="6407" width="23" style="1" customWidth="1"/>
    <col min="6408" max="6653" width="9.140625" style="1"/>
    <col min="6654" max="6654" width="4.140625" style="1" customWidth="1"/>
    <col min="6655" max="6655" width="25" style="1" customWidth="1"/>
    <col min="6656" max="6656" width="17.5703125" style="1" customWidth="1"/>
    <col min="6657" max="6657" width="17.7109375" style="1" customWidth="1"/>
    <col min="6658" max="6658" width="17" style="1" customWidth="1"/>
    <col min="6659" max="6659" width="16.42578125" style="1" customWidth="1"/>
    <col min="6660" max="6660" width="23" style="1" customWidth="1"/>
    <col min="6661" max="6661" width="13.42578125" style="1" customWidth="1"/>
    <col min="6662" max="6662" width="13.7109375" style="1" customWidth="1"/>
    <col min="6663" max="6663" width="23" style="1" customWidth="1"/>
    <col min="6664" max="6909" width="9.140625" style="1"/>
    <col min="6910" max="6910" width="4.140625" style="1" customWidth="1"/>
    <col min="6911" max="6911" width="25" style="1" customWidth="1"/>
    <col min="6912" max="6912" width="17.5703125" style="1" customWidth="1"/>
    <col min="6913" max="6913" width="17.7109375" style="1" customWidth="1"/>
    <col min="6914" max="6914" width="17" style="1" customWidth="1"/>
    <col min="6915" max="6915" width="16.42578125" style="1" customWidth="1"/>
    <col min="6916" max="6916" width="23" style="1" customWidth="1"/>
    <col min="6917" max="6917" width="13.42578125" style="1" customWidth="1"/>
    <col min="6918" max="6918" width="13.7109375" style="1" customWidth="1"/>
    <col min="6919" max="6919" width="23" style="1" customWidth="1"/>
    <col min="6920" max="7165" width="9.140625" style="1"/>
    <col min="7166" max="7166" width="4.140625" style="1" customWidth="1"/>
    <col min="7167" max="7167" width="25" style="1" customWidth="1"/>
    <col min="7168" max="7168" width="17.5703125" style="1" customWidth="1"/>
    <col min="7169" max="7169" width="17.7109375" style="1" customWidth="1"/>
    <col min="7170" max="7170" width="17" style="1" customWidth="1"/>
    <col min="7171" max="7171" width="16.42578125" style="1" customWidth="1"/>
    <col min="7172" max="7172" width="23" style="1" customWidth="1"/>
    <col min="7173" max="7173" width="13.42578125" style="1" customWidth="1"/>
    <col min="7174" max="7174" width="13.7109375" style="1" customWidth="1"/>
    <col min="7175" max="7175" width="23" style="1" customWidth="1"/>
    <col min="7176" max="7421" width="9.140625" style="1"/>
    <col min="7422" max="7422" width="4.140625" style="1" customWidth="1"/>
    <col min="7423" max="7423" width="25" style="1" customWidth="1"/>
    <col min="7424" max="7424" width="17.5703125" style="1" customWidth="1"/>
    <col min="7425" max="7425" width="17.7109375" style="1" customWidth="1"/>
    <col min="7426" max="7426" width="17" style="1" customWidth="1"/>
    <col min="7427" max="7427" width="16.42578125" style="1" customWidth="1"/>
    <col min="7428" max="7428" width="23" style="1" customWidth="1"/>
    <col min="7429" max="7429" width="13.42578125" style="1" customWidth="1"/>
    <col min="7430" max="7430" width="13.7109375" style="1" customWidth="1"/>
    <col min="7431" max="7431" width="23" style="1" customWidth="1"/>
    <col min="7432" max="7677" width="9.140625" style="1"/>
    <col min="7678" max="7678" width="4.140625" style="1" customWidth="1"/>
    <col min="7679" max="7679" width="25" style="1" customWidth="1"/>
    <col min="7680" max="7680" width="17.5703125" style="1" customWidth="1"/>
    <col min="7681" max="7681" width="17.7109375" style="1" customWidth="1"/>
    <col min="7682" max="7682" width="17" style="1" customWidth="1"/>
    <col min="7683" max="7683" width="16.42578125" style="1" customWidth="1"/>
    <col min="7684" max="7684" width="23" style="1" customWidth="1"/>
    <col min="7685" max="7685" width="13.42578125" style="1" customWidth="1"/>
    <col min="7686" max="7686" width="13.7109375" style="1" customWidth="1"/>
    <col min="7687" max="7687" width="23" style="1" customWidth="1"/>
    <col min="7688" max="7933" width="9.140625" style="1"/>
    <col min="7934" max="7934" width="4.140625" style="1" customWidth="1"/>
    <col min="7935" max="7935" width="25" style="1" customWidth="1"/>
    <col min="7936" max="7936" width="17.5703125" style="1" customWidth="1"/>
    <col min="7937" max="7937" width="17.7109375" style="1" customWidth="1"/>
    <col min="7938" max="7938" width="17" style="1" customWidth="1"/>
    <col min="7939" max="7939" width="16.42578125" style="1" customWidth="1"/>
    <col min="7940" max="7940" width="23" style="1" customWidth="1"/>
    <col min="7941" max="7941" width="13.42578125" style="1" customWidth="1"/>
    <col min="7942" max="7942" width="13.7109375" style="1" customWidth="1"/>
    <col min="7943" max="7943" width="23" style="1" customWidth="1"/>
    <col min="7944" max="8189" width="9.140625" style="1"/>
    <col min="8190" max="8190" width="4.140625" style="1" customWidth="1"/>
    <col min="8191" max="8191" width="25" style="1" customWidth="1"/>
    <col min="8192" max="8192" width="17.5703125" style="1" customWidth="1"/>
    <col min="8193" max="8193" width="17.7109375" style="1" customWidth="1"/>
    <col min="8194" max="8194" width="17" style="1" customWidth="1"/>
    <col min="8195" max="8195" width="16.42578125" style="1" customWidth="1"/>
    <col min="8196" max="8196" width="23" style="1" customWidth="1"/>
    <col min="8197" max="8197" width="13.42578125" style="1" customWidth="1"/>
    <col min="8198" max="8198" width="13.7109375" style="1" customWidth="1"/>
    <col min="8199" max="8199" width="23" style="1" customWidth="1"/>
    <col min="8200" max="8445" width="9.140625" style="1"/>
    <col min="8446" max="8446" width="4.140625" style="1" customWidth="1"/>
    <col min="8447" max="8447" width="25" style="1" customWidth="1"/>
    <col min="8448" max="8448" width="17.5703125" style="1" customWidth="1"/>
    <col min="8449" max="8449" width="17.7109375" style="1" customWidth="1"/>
    <col min="8450" max="8450" width="17" style="1" customWidth="1"/>
    <col min="8451" max="8451" width="16.42578125" style="1" customWidth="1"/>
    <col min="8452" max="8452" width="23" style="1" customWidth="1"/>
    <col min="8453" max="8453" width="13.42578125" style="1" customWidth="1"/>
    <col min="8454" max="8454" width="13.7109375" style="1" customWidth="1"/>
    <col min="8455" max="8455" width="23" style="1" customWidth="1"/>
    <col min="8456" max="8701" width="9.140625" style="1"/>
    <col min="8702" max="8702" width="4.140625" style="1" customWidth="1"/>
    <col min="8703" max="8703" width="25" style="1" customWidth="1"/>
    <col min="8704" max="8704" width="17.5703125" style="1" customWidth="1"/>
    <col min="8705" max="8705" width="17.7109375" style="1" customWidth="1"/>
    <col min="8706" max="8706" width="17" style="1" customWidth="1"/>
    <col min="8707" max="8707" width="16.42578125" style="1" customWidth="1"/>
    <col min="8708" max="8708" width="23" style="1" customWidth="1"/>
    <col min="8709" max="8709" width="13.42578125" style="1" customWidth="1"/>
    <col min="8710" max="8710" width="13.7109375" style="1" customWidth="1"/>
    <col min="8711" max="8711" width="23" style="1" customWidth="1"/>
    <col min="8712" max="8957" width="9.140625" style="1"/>
    <col min="8958" max="8958" width="4.140625" style="1" customWidth="1"/>
    <col min="8959" max="8959" width="25" style="1" customWidth="1"/>
    <col min="8960" max="8960" width="17.5703125" style="1" customWidth="1"/>
    <col min="8961" max="8961" width="17.7109375" style="1" customWidth="1"/>
    <col min="8962" max="8962" width="17" style="1" customWidth="1"/>
    <col min="8963" max="8963" width="16.42578125" style="1" customWidth="1"/>
    <col min="8964" max="8964" width="23" style="1" customWidth="1"/>
    <col min="8965" max="8965" width="13.42578125" style="1" customWidth="1"/>
    <col min="8966" max="8966" width="13.7109375" style="1" customWidth="1"/>
    <col min="8967" max="8967" width="23" style="1" customWidth="1"/>
    <col min="8968" max="9213" width="9.140625" style="1"/>
    <col min="9214" max="9214" width="4.140625" style="1" customWidth="1"/>
    <col min="9215" max="9215" width="25" style="1" customWidth="1"/>
    <col min="9216" max="9216" width="17.5703125" style="1" customWidth="1"/>
    <col min="9217" max="9217" width="17.7109375" style="1" customWidth="1"/>
    <col min="9218" max="9218" width="17" style="1" customWidth="1"/>
    <col min="9219" max="9219" width="16.42578125" style="1" customWidth="1"/>
    <col min="9220" max="9220" width="23" style="1" customWidth="1"/>
    <col min="9221" max="9221" width="13.42578125" style="1" customWidth="1"/>
    <col min="9222" max="9222" width="13.7109375" style="1" customWidth="1"/>
    <col min="9223" max="9223" width="23" style="1" customWidth="1"/>
    <col min="9224" max="9469" width="9.140625" style="1"/>
    <col min="9470" max="9470" width="4.140625" style="1" customWidth="1"/>
    <col min="9471" max="9471" width="25" style="1" customWidth="1"/>
    <col min="9472" max="9472" width="17.5703125" style="1" customWidth="1"/>
    <col min="9473" max="9473" width="17.7109375" style="1" customWidth="1"/>
    <col min="9474" max="9474" width="17" style="1" customWidth="1"/>
    <col min="9475" max="9475" width="16.42578125" style="1" customWidth="1"/>
    <col min="9476" max="9476" width="23" style="1" customWidth="1"/>
    <col min="9477" max="9477" width="13.42578125" style="1" customWidth="1"/>
    <col min="9478" max="9478" width="13.7109375" style="1" customWidth="1"/>
    <col min="9479" max="9479" width="23" style="1" customWidth="1"/>
    <col min="9480" max="9725" width="9.140625" style="1"/>
    <col min="9726" max="9726" width="4.140625" style="1" customWidth="1"/>
    <col min="9727" max="9727" width="25" style="1" customWidth="1"/>
    <col min="9728" max="9728" width="17.5703125" style="1" customWidth="1"/>
    <col min="9729" max="9729" width="17.7109375" style="1" customWidth="1"/>
    <col min="9730" max="9730" width="17" style="1" customWidth="1"/>
    <col min="9731" max="9731" width="16.42578125" style="1" customWidth="1"/>
    <col min="9732" max="9732" width="23" style="1" customWidth="1"/>
    <col min="9733" max="9733" width="13.42578125" style="1" customWidth="1"/>
    <col min="9734" max="9734" width="13.7109375" style="1" customWidth="1"/>
    <col min="9735" max="9735" width="23" style="1" customWidth="1"/>
    <col min="9736" max="9981" width="9.140625" style="1"/>
    <col min="9982" max="9982" width="4.140625" style="1" customWidth="1"/>
    <col min="9983" max="9983" width="25" style="1" customWidth="1"/>
    <col min="9984" max="9984" width="17.5703125" style="1" customWidth="1"/>
    <col min="9985" max="9985" width="17.7109375" style="1" customWidth="1"/>
    <col min="9986" max="9986" width="17" style="1" customWidth="1"/>
    <col min="9987" max="9987" width="16.42578125" style="1" customWidth="1"/>
    <col min="9988" max="9988" width="23" style="1" customWidth="1"/>
    <col min="9989" max="9989" width="13.42578125" style="1" customWidth="1"/>
    <col min="9990" max="9990" width="13.7109375" style="1" customWidth="1"/>
    <col min="9991" max="9991" width="23" style="1" customWidth="1"/>
    <col min="9992" max="10237" width="9.140625" style="1"/>
    <col min="10238" max="10238" width="4.140625" style="1" customWidth="1"/>
    <col min="10239" max="10239" width="25" style="1" customWidth="1"/>
    <col min="10240" max="10240" width="17.5703125" style="1" customWidth="1"/>
    <col min="10241" max="10241" width="17.7109375" style="1" customWidth="1"/>
    <col min="10242" max="10242" width="17" style="1" customWidth="1"/>
    <col min="10243" max="10243" width="16.42578125" style="1" customWidth="1"/>
    <col min="10244" max="10244" width="23" style="1" customWidth="1"/>
    <col min="10245" max="10245" width="13.42578125" style="1" customWidth="1"/>
    <col min="10246" max="10246" width="13.7109375" style="1" customWidth="1"/>
    <col min="10247" max="10247" width="23" style="1" customWidth="1"/>
    <col min="10248" max="10493" width="9.140625" style="1"/>
    <col min="10494" max="10494" width="4.140625" style="1" customWidth="1"/>
    <col min="10495" max="10495" width="25" style="1" customWidth="1"/>
    <col min="10496" max="10496" width="17.5703125" style="1" customWidth="1"/>
    <col min="10497" max="10497" width="17.7109375" style="1" customWidth="1"/>
    <col min="10498" max="10498" width="17" style="1" customWidth="1"/>
    <col min="10499" max="10499" width="16.42578125" style="1" customWidth="1"/>
    <col min="10500" max="10500" width="23" style="1" customWidth="1"/>
    <col min="10501" max="10501" width="13.42578125" style="1" customWidth="1"/>
    <col min="10502" max="10502" width="13.7109375" style="1" customWidth="1"/>
    <col min="10503" max="10503" width="23" style="1" customWidth="1"/>
    <col min="10504" max="10749" width="9.140625" style="1"/>
    <col min="10750" max="10750" width="4.140625" style="1" customWidth="1"/>
    <col min="10751" max="10751" width="25" style="1" customWidth="1"/>
    <col min="10752" max="10752" width="17.5703125" style="1" customWidth="1"/>
    <col min="10753" max="10753" width="17.7109375" style="1" customWidth="1"/>
    <col min="10754" max="10754" width="17" style="1" customWidth="1"/>
    <col min="10755" max="10755" width="16.42578125" style="1" customWidth="1"/>
    <col min="10756" max="10756" width="23" style="1" customWidth="1"/>
    <col min="10757" max="10757" width="13.42578125" style="1" customWidth="1"/>
    <col min="10758" max="10758" width="13.7109375" style="1" customWidth="1"/>
    <col min="10759" max="10759" width="23" style="1" customWidth="1"/>
    <col min="10760" max="11005" width="9.140625" style="1"/>
    <col min="11006" max="11006" width="4.140625" style="1" customWidth="1"/>
    <col min="11007" max="11007" width="25" style="1" customWidth="1"/>
    <col min="11008" max="11008" width="17.5703125" style="1" customWidth="1"/>
    <col min="11009" max="11009" width="17.7109375" style="1" customWidth="1"/>
    <col min="11010" max="11010" width="17" style="1" customWidth="1"/>
    <col min="11011" max="11011" width="16.42578125" style="1" customWidth="1"/>
    <col min="11012" max="11012" width="23" style="1" customWidth="1"/>
    <col min="11013" max="11013" width="13.42578125" style="1" customWidth="1"/>
    <col min="11014" max="11014" width="13.7109375" style="1" customWidth="1"/>
    <col min="11015" max="11015" width="23" style="1" customWidth="1"/>
    <col min="11016" max="11261" width="9.140625" style="1"/>
    <col min="11262" max="11262" width="4.140625" style="1" customWidth="1"/>
    <col min="11263" max="11263" width="25" style="1" customWidth="1"/>
    <col min="11264" max="11264" width="17.5703125" style="1" customWidth="1"/>
    <col min="11265" max="11265" width="17.7109375" style="1" customWidth="1"/>
    <col min="11266" max="11266" width="17" style="1" customWidth="1"/>
    <col min="11267" max="11267" width="16.42578125" style="1" customWidth="1"/>
    <col min="11268" max="11268" width="23" style="1" customWidth="1"/>
    <col min="11269" max="11269" width="13.42578125" style="1" customWidth="1"/>
    <col min="11270" max="11270" width="13.7109375" style="1" customWidth="1"/>
    <col min="11271" max="11271" width="23" style="1" customWidth="1"/>
    <col min="11272" max="11517" width="9.140625" style="1"/>
    <col min="11518" max="11518" width="4.140625" style="1" customWidth="1"/>
    <col min="11519" max="11519" width="25" style="1" customWidth="1"/>
    <col min="11520" max="11520" width="17.5703125" style="1" customWidth="1"/>
    <col min="11521" max="11521" width="17.7109375" style="1" customWidth="1"/>
    <col min="11522" max="11522" width="17" style="1" customWidth="1"/>
    <col min="11523" max="11523" width="16.42578125" style="1" customWidth="1"/>
    <col min="11524" max="11524" width="23" style="1" customWidth="1"/>
    <col min="11525" max="11525" width="13.42578125" style="1" customWidth="1"/>
    <col min="11526" max="11526" width="13.7109375" style="1" customWidth="1"/>
    <col min="11527" max="11527" width="23" style="1" customWidth="1"/>
    <col min="11528" max="11773" width="9.140625" style="1"/>
    <col min="11774" max="11774" width="4.140625" style="1" customWidth="1"/>
    <col min="11775" max="11775" width="25" style="1" customWidth="1"/>
    <col min="11776" max="11776" width="17.5703125" style="1" customWidth="1"/>
    <col min="11777" max="11777" width="17.7109375" style="1" customWidth="1"/>
    <col min="11778" max="11778" width="17" style="1" customWidth="1"/>
    <col min="11779" max="11779" width="16.42578125" style="1" customWidth="1"/>
    <col min="11780" max="11780" width="23" style="1" customWidth="1"/>
    <col min="11781" max="11781" width="13.42578125" style="1" customWidth="1"/>
    <col min="11782" max="11782" width="13.7109375" style="1" customWidth="1"/>
    <col min="11783" max="11783" width="23" style="1" customWidth="1"/>
    <col min="11784" max="12029" width="9.140625" style="1"/>
    <col min="12030" max="12030" width="4.140625" style="1" customWidth="1"/>
    <col min="12031" max="12031" width="25" style="1" customWidth="1"/>
    <col min="12032" max="12032" width="17.5703125" style="1" customWidth="1"/>
    <col min="12033" max="12033" width="17.7109375" style="1" customWidth="1"/>
    <col min="12034" max="12034" width="17" style="1" customWidth="1"/>
    <col min="12035" max="12035" width="16.42578125" style="1" customWidth="1"/>
    <col min="12036" max="12036" width="23" style="1" customWidth="1"/>
    <col min="12037" max="12037" width="13.42578125" style="1" customWidth="1"/>
    <col min="12038" max="12038" width="13.7109375" style="1" customWidth="1"/>
    <col min="12039" max="12039" width="23" style="1" customWidth="1"/>
    <col min="12040" max="12285" width="9.140625" style="1"/>
    <col min="12286" max="12286" width="4.140625" style="1" customWidth="1"/>
    <col min="12287" max="12287" width="25" style="1" customWidth="1"/>
    <col min="12288" max="12288" width="17.5703125" style="1" customWidth="1"/>
    <col min="12289" max="12289" width="17.7109375" style="1" customWidth="1"/>
    <col min="12290" max="12290" width="17" style="1" customWidth="1"/>
    <col min="12291" max="12291" width="16.42578125" style="1" customWidth="1"/>
    <col min="12292" max="12292" width="23" style="1" customWidth="1"/>
    <col min="12293" max="12293" width="13.42578125" style="1" customWidth="1"/>
    <col min="12294" max="12294" width="13.7109375" style="1" customWidth="1"/>
    <col min="12295" max="12295" width="23" style="1" customWidth="1"/>
    <col min="12296" max="12541" width="9.140625" style="1"/>
    <col min="12542" max="12542" width="4.140625" style="1" customWidth="1"/>
    <col min="12543" max="12543" width="25" style="1" customWidth="1"/>
    <col min="12544" max="12544" width="17.5703125" style="1" customWidth="1"/>
    <col min="12545" max="12545" width="17.7109375" style="1" customWidth="1"/>
    <col min="12546" max="12546" width="17" style="1" customWidth="1"/>
    <col min="12547" max="12547" width="16.42578125" style="1" customWidth="1"/>
    <col min="12548" max="12548" width="23" style="1" customWidth="1"/>
    <col min="12549" max="12549" width="13.42578125" style="1" customWidth="1"/>
    <col min="12550" max="12550" width="13.7109375" style="1" customWidth="1"/>
    <col min="12551" max="12551" width="23" style="1" customWidth="1"/>
    <col min="12552" max="12797" width="9.140625" style="1"/>
    <col min="12798" max="12798" width="4.140625" style="1" customWidth="1"/>
    <col min="12799" max="12799" width="25" style="1" customWidth="1"/>
    <col min="12800" max="12800" width="17.5703125" style="1" customWidth="1"/>
    <col min="12801" max="12801" width="17.7109375" style="1" customWidth="1"/>
    <col min="12802" max="12802" width="17" style="1" customWidth="1"/>
    <col min="12803" max="12803" width="16.42578125" style="1" customWidth="1"/>
    <col min="12804" max="12804" width="23" style="1" customWidth="1"/>
    <col min="12805" max="12805" width="13.42578125" style="1" customWidth="1"/>
    <col min="12806" max="12806" width="13.7109375" style="1" customWidth="1"/>
    <col min="12807" max="12807" width="23" style="1" customWidth="1"/>
    <col min="12808" max="13053" width="9.140625" style="1"/>
    <col min="13054" max="13054" width="4.140625" style="1" customWidth="1"/>
    <col min="13055" max="13055" width="25" style="1" customWidth="1"/>
    <col min="13056" max="13056" width="17.5703125" style="1" customWidth="1"/>
    <col min="13057" max="13057" width="17.7109375" style="1" customWidth="1"/>
    <col min="13058" max="13058" width="17" style="1" customWidth="1"/>
    <col min="13059" max="13059" width="16.42578125" style="1" customWidth="1"/>
    <col min="13060" max="13060" width="23" style="1" customWidth="1"/>
    <col min="13061" max="13061" width="13.42578125" style="1" customWidth="1"/>
    <col min="13062" max="13062" width="13.7109375" style="1" customWidth="1"/>
    <col min="13063" max="13063" width="23" style="1" customWidth="1"/>
    <col min="13064" max="13309" width="9.140625" style="1"/>
    <col min="13310" max="13310" width="4.140625" style="1" customWidth="1"/>
    <col min="13311" max="13311" width="25" style="1" customWidth="1"/>
    <col min="13312" max="13312" width="17.5703125" style="1" customWidth="1"/>
    <col min="13313" max="13313" width="17.7109375" style="1" customWidth="1"/>
    <col min="13314" max="13314" width="17" style="1" customWidth="1"/>
    <col min="13315" max="13315" width="16.42578125" style="1" customWidth="1"/>
    <col min="13316" max="13316" width="23" style="1" customWidth="1"/>
    <col min="13317" max="13317" width="13.42578125" style="1" customWidth="1"/>
    <col min="13318" max="13318" width="13.7109375" style="1" customWidth="1"/>
    <col min="13319" max="13319" width="23" style="1" customWidth="1"/>
    <col min="13320" max="13565" width="9.140625" style="1"/>
    <col min="13566" max="13566" width="4.140625" style="1" customWidth="1"/>
    <col min="13567" max="13567" width="25" style="1" customWidth="1"/>
    <col min="13568" max="13568" width="17.5703125" style="1" customWidth="1"/>
    <col min="13569" max="13569" width="17.7109375" style="1" customWidth="1"/>
    <col min="13570" max="13570" width="17" style="1" customWidth="1"/>
    <col min="13571" max="13571" width="16.42578125" style="1" customWidth="1"/>
    <col min="13572" max="13572" width="23" style="1" customWidth="1"/>
    <col min="13573" max="13573" width="13.42578125" style="1" customWidth="1"/>
    <col min="13574" max="13574" width="13.7109375" style="1" customWidth="1"/>
    <col min="13575" max="13575" width="23" style="1" customWidth="1"/>
    <col min="13576" max="13821" width="9.140625" style="1"/>
    <col min="13822" max="13822" width="4.140625" style="1" customWidth="1"/>
    <col min="13823" max="13823" width="25" style="1" customWidth="1"/>
    <col min="13824" max="13824" width="17.5703125" style="1" customWidth="1"/>
    <col min="13825" max="13825" width="17.7109375" style="1" customWidth="1"/>
    <col min="13826" max="13826" width="17" style="1" customWidth="1"/>
    <col min="13827" max="13827" width="16.42578125" style="1" customWidth="1"/>
    <col min="13828" max="13828" width="23" style="1" customWidth="1"/>
    <col min="13829" max="13829" width="13.42578125" style="1" customWidth="1"/>
    <col min="13830" max="13830" width="13.7109375" style="1" customWidth="1"/>
    <col min="13831" max="13831" width="23" style="1" customWidth="1"/>
    <col min="13832" max="14077" width="9.140625" style="1"/>
    <col min="14078" max="14078" width="4.140625" style="1" customWidth="1"/>
    <col min="14079" max="14079" width="25" style="1" customWidth="1"/>
    <col min="14080" max="14080" width="17.5703125" style="1" customWidth="1"/>
    <col min="14081" max="14081" width="17.7109375" style="1" customWidth="1"/>
    <col min="14082" max="14082" width="17" style="1" customWidth="1"/>
    <col min="14083" max="14083" width="16.42578125" style="1" customWidth="1"/>
    <col min="14084" max="14084" width="23" style="1" customWidth="1"/>
    <col min="14085" max="14085" width="13.42578125" style="1" customWidth="1"/>
    <col min="14086" max="14086" width="13.7109375" style="1" customWidth="1"/>
    <col min="14087" max="14087" width="23" style="1" customWidth="1"/>
    <col min="14088" max="14333" width="9.140625" style="1"/>
    <col min="14334" max="14334" width="4.140625" style="1" customWidth="1"/>
    <col min="14335" max="14335" width="25" style="1" customWidth="1"/>
    <col min="14336" max="14336" width="17.5703125" style="1" customWidth="1"/>
    <col min="14337" max="14337" width="17.7109375" style="1" customWidth="1"/>
    <col min="14338" max="14338" width="17" style="1" customWidth="1"/>
    <col min="14339" max="14339" width="16.42578125" style="1" customWidth="1"/>
    <col min="14340" max="14340" width="23" style="1" customWidth="1"/>
    <col min="14341" max="14341" width="13.42578125" style="1" customWidth="1"/>
    <col min="14342" max="14342" width="13.7109375" style="1" customWidth="1"/>
    <col min="14343" max="14343" width="23" style="1" customWidth="1"/>
    <col min="14344" max="14589" width="9.140625" style="1"/>
    <col min="14590" max="14590" width="4.140625" style="1" customWidth="1"/>
    <col min="14591" max="14591" width="25" style="1" customWidth="1"/>
    <col min="14592" max="14592" width="17.5703125" style="1" customWidth="1"/>
    <col min="14593" max="14593" width="17.7109375" style="1" customWidth="1"/>
    <col min="14594" max="14594" width="17" style="1" customWidth="1"/>
    <col min="14595" max="14595" width="16.42578125" style="1" customWidth="1"/>
    <col min="14596" max="14596" width="23" style="1" customWidth="1"/>
    <col min="14597" max="14597" width="13.42578125" style="1" customWidth="1"/>
    <col min="14598" max="14598" width="13.7109375" style="1" customWidth="1"/>
    <col min="14599" max="14599" width="23" style="1" customWidth="1"/>
    <col min="14600" max="14845" width="9.140625" style="1"/>
    <col min="14846" max="14846" width="4.140625" style="1" customWidth="1"/>
    <col min="14847" max="14847" width="25" style="1" customWidth="1"/>
    <col min="14848" max="14848" width="17.5703125" style="1" customWidth="1"/>
    <col min="14849" max="14849" width="17.7109375" style="1" customWidth="1"/>
    <col min="14850" max="14850" width="17" style="1" customWidth="1"/>
    <col min="14851" max="14851" width="16.42578125" style="1" customWidth="1"/>
    <col min="14852" max="14852" width="23" style="1" customWidth="1"/>
    <col min="14853" max="14853" width="13.42578125" style="1" customWidth="1"/>
    <col min="14854" max="14854" width="13.7109375" style="1" customWidth="1"/>
    <col min="14855" max="14855" width="23" style="1" customWidth="1"/>
    <col min="14856" max="15101" width="9.140625" style="1"/>
    <col min="15102" max="15102" width="4.140625" style="1" customWidth="1"/>
    <col min="15103" max="15103" width="25" style="1" customWidth="1"/>
    <col min="15104" max="15104" width="17.5703125" style="1" customWidth="1"/>
    <col min="15105" max="15105" width="17.7109375" style="1" customWidth="1"/>
    <col min="15106" max="15106" width="17" style="1" customWidth="1"/>
    <col min="15107" max="15107" width="16.42578125" style="1" customWidth="1"/>
    <col min="15108" max="15108" width="23" style="1" customWidth="1"/>
    <col min="15109" max="15109" width="13.42578125" style="1" customWidth="1"/>
    <col min="15110" max="15110" width="13.7109375" style="1" customWidth="1"/>
    <col min="15111" max="15111" width="23" style="1" customWidth="1"/>
    <col min="15112" max="15357" width="9.140625" style="1"/>
    <col min="15358" max="15358" width="4.140625" style="1" customWidth="1"/>
    <col min="15359" max="15359" width="25" style="1" customWidth="1"/>
    <col min="15360" max="15360" width="17.5703125" style="1" customWidth="1"/>
    <col min="15361" max="15361" width="17.7109375" style="1" customWidth="1"/>
    <col min="15362" max="15362" width="17" style="1" customWidth="1"/>
    <col min="15363" max="15363" width="16.42578125" style="1" customWidth="1"/>
    <col min="15364" max="15364" width="23" style="1" customWidth="1"/>
    <col min="15365" max="15365" width="13.42578125" style="1" customWidth="1"/>
    <col min="15366" max="15366" width="13.7109375" style="1" customWidth="1"/>
    <col min="15367" max="15367" width="23" style="1" customWidth="1"/>
    <col min="15368" max="15613" width="9.140625" style="1"/>
    <col min="15614" max="15614" width="4.140625" style="1" customWidth="1"/>
    <col min="15615" max="15615" width="25" style="1" customWidth="1"/>
    <col min="15616" max="15616" width="17.5703125" style="1" customWidth="1"/>
    <col min="15617" max="15617" width="17.7109375" style="1" customWidth="1"/>
    <col min="15618" max="15618" width="17" style="1" customWidth="1"/>
    <col min="15619" max="15619" width="16.42578125" style="1" customWidth="1"/>
    <col min="15620" max="15620" width="23" style="1" customWidth="1"/>
    <col min="15621" max="15621" width="13.42578125" style="1" customWidth="1"/>
    <col min="15622" max="15622" width="13.7109375" style="1" customWidth="1"/>
    <col min="15623" max="15623" width="23" style="1" customWidth="1"/>
    <col min="15624" max="15869" width="9.140625" style="1"/>
    <col min="15870" max="15870" width="4.140625" style="1" customWidth="1"/>
    <col min="15871" max="15871" width="25" style="1" customWidth="1"/>
    <col min="15872" max="15872" width="17.5703125" style="1" customWidth="1"/>
    <col min="15873" max="15873" width="17.7109375" style="1" customWidth="1"/>
    <col min="15874" max="15874" width="17" style="1" customWidth="1"/>
    <col min="15875" max="15875" width="16.42578125" style="1" customWidth="1"/>
    <col min="15876" max="15876" width="23" style="1" customWidth="1"/>
    <col min="15877" max="15877" width="13.42578125" style="1" customWidth="1"/>
    <col min="15878" max="15878" width="13.7109375" style="1" customWidth="1"/>
    <col min="15879" max="15879" width="23" style="1" customWidth="1"/>
    <col min="15880" max="16125" width="9.140625" style="1"/>
    <col min="16126" max="16126" width="4.140625" style="1" customWidth="1"/>
    <col min="16127" max="16127" width="25" style="1" customWidth="1"/>
    <col min="16128" max="16128" width="17.5703125" style="1" customWidth="1"/>
    <col min="16129" max="16129" width="17.7109375" style="1" customWidth="1"/>
    <col min="16130" max="16130" width="17" style="1" customWidth="1"/>
    <col min="16131" max="16131" width="16.42578125" style="1" customWidth="1"/>
    <col min="16132" max="16132" width="23" style="1" customWidth="1"/>
    <col min="16133" max="16133" width="13.42578125" style="1" customWidth="1"/>
    <col min="16134" max="16134" width="13.7109375" style="1" customWidth="1"/>
    <col min="16135" max="16135" width="23" style="1" customWidth="1"/>
    <col min="16136" max="16384" width="9.140625" style="1"/>
  </cols>
  <sheetData>
    <row r="1" spans="1:9" x14ac:dyDescent="0.25">
      <c r="G1" s="2" t="s">
        <v>136</v>
      </c>
    </row>
    <row r="2" spans="1:9" x14ac:dyDescent="0.25">
      <c r="G2" s="2" t="s">
        <v>0</v>
      </c>
    </row>
    <row r="3" spans="1:9" x14ac:dyDescent="0.25">
      <c r="G3" s="2" t="s">
        <v>138</v>
      </c>
    </row>
    <row r="5" spans="1:9" x14ac:dyDescent="0.25">
      <c r="G5" s="2" t="s">
        <v>137</v>
      </c>
    </row>
    <row r="6" spans="1:9" ht="16.5" x14ac:dyDescent="0.25">
      <c r="A6" s="3"/>
      <c r="B6" s="3"/>
      <c r="C6" s="3"/>
      <c r="D6" s="3"/>
      <c r="E6" s="3"/>
      <c r="F6" s="3"/>
      <c r="G6" s="3"/>
    </row>
    <row r="7" spans="1:9" ht="15" customHeight="1" x14ac:dyDescent="0.25">
      <c r="A7" s="125" t="s">
        <v>134</v>
      </c>
      <c r="B7" s="125"/>
      <c r="C7" s="125"/>
      <c r="D7" s="125"/>
      <c r="E7" s="125"/>
      <c r="F7" s="125"/>
      <c r="G7" s="125"/>
    </row>
    <row r="8" spans="1:9" ht="15.75" customHeight="1" x14ac:dyDescent="0.25">
      <c r="A8" s="125" t="s">
        <v>135</v>
      </c>
      <c r="B8" s="125"/>
      <c r="C8" s="125"/>
      <c r="D8" s="125"/>
      <c r="E8" s="125"/>
      <c r="F8" s="125"/>
      <c r="G8" s="125"/>
    </row>
    <row r="9" spans="1:9" ht="19.5" customHeight="1" x14ac:dyDescent="0.25">
      <c r="A9" s="125" t="s">
        <v>181</v>
      </c>
      <c r="B9" s="125"/>
      <c r="C9" s="125"/>
      <c r="D9" s="125"/>
      <c r="E9" s="125"/>
      <c r="F9" s="125"/>
      <c r="G9" s="125"/>
    </row>
    <row r="10" spans="1:9" x14ac:dyDescent="0.25">
      <c r="A10" s="4"/>
      <c r="B10" s="4"/>
      <c r="C10" s="4"/>
      <c r="D10" s="4"/>
      <c r="E10" s="4"/>
      <c r="F10" s="4"/>
      <c r="G10" s="4"/>
    </row>
    <row r="11" spans="1:9" ht="15.75" customHeight="1" x14ac:dyDescent="0.25">
      <c r="A11" s="4"/>
      <c r="B11" s="125"/>
      <c r="C11" s="125"/>
      <c r="D11" s="125"/>
      <c r="E11" s="125"/>
      <c r="F11" s="125"/>
      <c r="G11" s="4"/>
    </row>
    <row r="13" spans="1:9" s="6" customFormat="1" ht="107.25" customHeight="1" x14ac:dyDescent="0.25">
      <c r="A13" s="77" t="s">
        <v>109</v>
      </c>
      <c r="B13" s="77" t="s">
        <v>110</v>
      </c>
      <c r="C13" s="77" t="s">
        <v>1</v>
      </c>
      <c r="D13" s="77" t="s">
        <v>111</v>
      </c>
      <c r="E13" s="77" t="s">
        <v>2</v>
      </c>
      <c r="F13" s="77" t="s">
        <v>3</v>
      </c>
      <c r="G13" s="77" t="s">
        <v>112</v>
      </c>
    </row>
    <row r="14" spans="1:9" s="8" customFormat="1" ht="18.75" customHeight="1" x14ac:dyDescent="0.25">
      <c r="A14" s="78">
        <v>1</v>
      </c>
      <c r="B14" s="78">
        <v>2</v>
      </c>
      <c r="C14" s="79">
        <v>3</v>
      </c>
      <c r="D14" s="78">
        <v>4</v>
      </c>
      <c r="E14" s="78">
        <v>5</v>
      </c>
      <c r="F14" s="78">
        <v>6</v>
      </c>
      <c r="G14" s="78">
        <v>7</v>
      </c>
    </row>
    <row r="15" spans="1:9" ht="24.95" customHeight="1" x14ac:dyDescent="0.25">
      <c r="A15" s="64" t="s">
        <v>59</v>
      </c>
      <c r="B15" s="64" t="s">
        <v>59</v>
      </c>
      <c r="C15" s="80" t="s">
        <v>67</v>
      </c>
      <c r="D15" s="39">
        <v>4</v>
      </c>
      <c r="E15" s="41">
        <v>0.76</v>
      </c>
      <c r="F15" s="18">
        <v>0.58306599999999997</v>
      </c>
      <c r="G15" s="13">
        <f t="shared" ref="G15:G64" si="0">E15-F15</f>
        <v>0.17693400000000004</v>
      </c>
      <c r="I15" s="113"/>
    </row>
    <row r="16" spans="1:9" ht="24.95" customHeight="1" x14ac:dyDescent="0.25">
      <c r="A16" s="84" t="s">
        <v>60</v>
      </c>
      <c r="B16" s="84" t="s">
        <v>60</v>
      </c>
      <c r="C16" s="80" t="s">
        <v>94</v>
      </c>
      <c r="D16" s="39">
        <v>7</v>
      </c>
      <c r="E16" s="41">
        <v>8.0000000000000004E-4</v>
      </c>
      <c r="F16" s="18">
        <v>8.0500000000000005E-4</v>
      </c>
      <c r="G16" s="13">
        <f t="shared" si="0"/>
        <v>-5.0000000000000131E-6</v>
      </c>
      <c r="I16" s="113"/>
    </row>
    <row r="17" spans="1:9" ht="24.95" customHeight="1" x14ac:dyDescent="0.25">
      <c r="A17" s="84" t="s">
        <v>60</v>
      </c>
      <c r="B17" s="84" t="s">
        <v>60</v>
      </c>
      <c r="C17" s="80" t="s">
        <v>4</v>
      </c>
      <c r="D17" s="39">
        <v>6</v>
      </c>
      <c r="E17" s="18">
        <v>8.9999999999999998E-4</v>
      </c>
      <c r="F17" s="18">
        <v>8.4699999999999999E-4</v>
      </c>
      <c r="G17" s="13">
        <f t="shared" si="0"/>
        <v>5.2999999999999987E-5</v>
      </c>
      <c r="H17" s="37"/>
      <c r="I17" s="113"/>
    </row>
    <row r="18" spans="1:9" ht="24.95" customHeight="1" x14ac:dyDescent="0.25">
      <c r="A18" s="64" t="s">
        <v>59</v>
      </c>
      <c r="B18" s="64" t="s">
        <v>59</v>
      </c>
      <c r="C18" s="80" t="s">
        <v>5</v>
      </c>
      <c r="D18" s="39">
        <v>7</v>
      </c>
      <c r="E18" s="41">
        <v>5.0000000000000001E-4</v>
      </c>
      <c r="F18" s="18">
        <v>3.7500000000000001E-4</v>
      </c>
      <c r="G18" s="13">
        <f t="shared" si="0"/>
        <v>1.25E-4</v>
      </c>
      <c r="H18" s="37"/>
      <c r="I18" s="113"/>
    </row>
    <row r="19" spans="1:9" ht="24.95" customHeight="1" x14ac:dyDescent="0.25">
      <c r="A19" s="64" t="s">
        <v>59</v>
      </c>
      <c r="B19" s="64" t="s">
        <v>59</v>
      </c>
      <c r="C19" s="19" t="s">
        <v>132</v>
      </c>
      <c r="D19" s="40">
        <v>6</v>
      </c>
      <c r="E19" s="41">
        <v>1E-3</v>
      </c>
      <c r="F19" s="18">
        <v>6.8599999999999998E-4</v>
      </c>
      <c r="G19" s="13">
        <f t="shared" si="0"/>
        <v>3.1400000000000004E-4</v>
      </c>
      <c r="I19" s="113"/>
    </row>
    <row r="20" spans="1:9" ht="24.95" customHeight="1" x14ac:dyDescent="0.25">
      <c r="A20" s="84" t="s">
        <v>60</v>
      </c>
      <c r="B20" s="84" t="s">
        <v>60</v>
      </c>
      <c r="C20" s="19" t="s">
        <v>132</v>
      </c>
      <c r="D20" s="40">
        <v>6</v>
      </c>
      <c r="E20" s="41">
        <v>1E-3</v>
      </c>
      <c r="F20" s="18">
        <v>1.83E-4</v>
      </c>
      <c r="G20" s="13">
        <f t="shared" si="0"/>
        <v>8.1700000000000002E-4</v>
      </c>
      <c r="I20" s="113"/>
    </row>
    <row r="21" spans="1:9" ht="24.95" customHeight="1" x14ac:dyDescent="0.25">
      <c r="A21" s="84" t="s">
        <v>60</v>
      </c>
      <c r="B21" s="84" t="s">
        <v>60</v>
      </c>
      <c r="C21" s="19" t="s">
        <v>6</v>
      </c>
      <c r="D21" s="40">
        <v>6</v>
      </c>
      <c r="E21" s="41">
        <v>2E-3</v>
      </c>
      <c r="F21" s="18">
        <v>6.4099999999999997E-4</v>
      </c>
      <c r="G21" s="13">
        <f t="shared" si="0"/>
        <v>1.359E-3</v>
      </c>
      <c r="H21" s="37"/>
      <c r="I21" s="120"/>
    </row>
    <row r="22" spans="1:9" ht="24.95" customHeight="1" x14ac:dyDescent="0.25">
      <c r="A22" s="46" t="s">
        <v>14</v>
      </c>
      <c r="B22" s="46" t="s">
        <v>14</v>
      </c>
      <c r="C22" s="19" t="s">
        <v>7</v>
      </c>
      <c r="D22" s="40">
        <v>6</v>
      </c>
      <c r="E22" s="41">
        <v>1.5E-3</v>
      </c>
      <c r="F22" s="18">
        <v>9.3999999999999997E-4</v>
      </c>
      <c r="G22" s="13">
        <f t="shared" si="0"/>
        <v>5.6000000000000006E-4</v>
      </c>
      <c r="H22" s="37"/>
      <c r="I22" s="120"/>
    </row>
    <row r="23" spans="1:9" ht="24.95" customHeight="1" x14ac:dyDescent="0.25">
      <c r="A23" s="46" t="s">
        <v>14</v>
      </c>
      <c r="B23" s="46" t="s">
        <v>14</v>
      </c>
      <c r="C23" s="21" t="s">
        <v>8</v>
      </c>
      <c r="D23" s="40">
        <v>6</v>
      </c>
      <c r="E23" s="44">
        <v>1.2999999999999999E-3</v>
      </c>
      <c r="F23" s="44">
        <v>8.9999999999999998E-4</v>
      </c>
      <c r="G23" s="13">
        <f t="shared" si="0"/>
        <v>3.9999999999999996E-4</v>
      </c>
      <c r="H23" s="37"/>
      <c r="I23" s="120"/>
    </row>
    <row r="24" spans="1:9" ht="24.95" customHeight="1" x14ac:dyDescent="0.25">
      <c r="A24" s="84" t="s">
        <v>60</v>
      </c>
      <c r="B24" s="84" t="s">
        <v>60</v>
      </c>
      <c r="C24" s="21" t="s">
        <v>8</v>
      </c>
      <c r="D24" s="40">
        <v>6</v>
      </c>
      <c r="E24" s="44">
        <v>3.3E-3</v>
      </c>
      <c r="F24" s="44">
        <v>1.5889999999999999E-3</v>
      </c>
      <c r="G24" s="13">
        <f t="shared" si="0"/>
        <v>1.7110000000000001E-3</v>
      </c>
      <c r="H24" s="37"/>
      <c r="I24" s="120"/>
    </row>
    <row r="25" spans="1:9" ht="24.95" customHeight="1" x14ac:dyDescent="0.25">
      <c r="A25" s="46" t="s">
        <v>14</v>
      </c>
      <c r="B25" s="46" t="s">
        <v>14</v>
      </c>
      <c r="C25" s="19" t="s">
        <v>9</v>
      </c>
      <c r="D25" s="40">
        <v>5</v>
      </c>
      <c r="E25" s="41">
        <v>2.35E-2</v>
      </c>
      <c r="F25" s="18">
        <v>1.6365999999999999E-2</v>
      </c>
      <c r="G25" s="13">
        <f t="shared" si="0"/>
        <v>7.1340000000000015E-3</v>
      </c>
      <c r="I25" s="113"/>
    </row>
    <row r="26" spans="1:9" ht="24.95" customHeight="1" x14ac:dyDescent="0.25">
      <c r="A26" s="64" t="s">
        <v>59</v>
      </c>
      <c r="B26" s="64" t="s">
        <v>74</v>
      </c>
      <c r="C26" s="15" t="s">
        <v>10</v>
      </c>
      <c r="D26" s="40">
        <v>5</v>
      </c>
      <c r="E26" s="12">
        <v>1.7000000000000001E-2</v>
      </c>
      <c r="F26" s="12">
        <v>1.2121E-2</v>
      </c>
      <c r="G26" s="13">
        <f t="shared" si="0"/>
        <v>4.8790000000000014E-3</v>
      </c>
      <c r="I26" s="113"/>
    </row>
    <row r="27" spans="1:9" ht="24.95" customHeight="1" x14ac:dyDescent="0.25">
      <c r="A27" s="46" t="s">
        <v>162</v>
      </c>
      <c r="B27" s="46" t="s">
        <v>162</v>
      </c>
      <c r="C27" s="15" t="s">
        <v>11</v>
      </c>
      <c r="D27" s="40">
        <v>5</v>
      </c>
      <c r="E27" s="12">
        <v>0.01</v>
      </c>
      <c r="F27" s="12">
        <v>9.8639999999999995E-3</v>
      </c>
      <c r="G27" s="13">
        <f t="shared" si="0"/>
        <v>1.360000000000007E-4</v>
      </c>
      <c r="I27" s="113"/>
    </row>
    <row r="28" spans="1:9" ht="24.95" customHeight="1" x14ac:dyDescent="0.25">
      <c r="A28" s="66" t="s">
        <v>15</v>
      </c>
      <c r="B28" s="66" t="s">
        <v>15</v>
      </c>
      <c r="C28" s="15" t="s">
        <v>91</v>
      </c>
      <c r="D28" s="40">
        <v>5</v>
      </c>
      <c r="E28" s="12">
        <v>3.5999999999999997E-2</v>
      </c>
      <c r="F28" s="12">
        <v>4.0931000000000002E-2</v>
      </c>
      <c r="G28" s="13">
        <f t="shared" si="0"/>
        <v>-4.9310000000000048E-3</v>
      </c>
      <c r="I28" s="113"/>
    </row>
    <row r="29" spans="1:9" ht="24.95" customHeight="1" x14ac:dyDescent="0.25">
      <c r="A29" s="88" t="s">
        <v>59</v>
      </c>
      <c r="B29" s="88" t="s">
        <v>59</v>
      </c>
      <c r="C29" s="26" t="s">
        <v>126</v>
      </c>
      <c r="D29" s="40">
        <v>5</v>
      </c>
      <c r="E29" s="12">
        <v>7.7522999999999995E-2</v>
      </c>
      <c r="F29" s="12">
        <v>8.8449E-2</v>
      </c>
      <c r="G29" s="89">
        <f t="shared" si="0"/>
        <v>-1.0926000000000005E-2</v>
      </c>
      <c r="I29" s="113"/>
    </row>
    <row r="30" spans="1:9" ht="24.95" customHeight="1" x14ac:dyDescent="0.25">
      <c r="A30" s="64" t="s">
        <v>59</v>
      </c>
      <c r="B30" s="88" t="s">
        <v>59</v>
      </c>
      <c r="C30" s="29" t="s">
        <v>13</v>
      </c>
      <c r="D30" s="40">
        <v>7</v>
      </c>
      <c r="E30" s="12">
        <v>5.0600000000000005E-4</v>
      </c>
      <c r="F30" s="12">
        <v>1.1000000000000001E-3</v>
      </c>
      <c r="G30" s="13">
        <f t="shared" si="0"/>
        <v>-5.9400000000000002E-4</v>
      </c>
      <c r="I30" s="113"/>
    </row>
    <row r="31" spans="1:9" ht="24.95" customHeight="1" x14ac:dyDescent="0.25">
      <c r="A31" s="46" t="s">
        <v>14</v>
      </c>
      <c r="B31" s="46" t="s">
        <v>14</v>
      </c>
      <c r="C31" s="30" t="s">
        <v>98</v>
      </c>
      <c r="D31" s="40">
        <v>6</v>
      </c>
      <c r="E31" s="12">
        <v>4.0000000000000001E-3</v>
      </c>
      <c r="F31" s="12">
        <v>1.916E-3</v>
      </c>
      <c r="G31" s="13">
        <f t="shared" si="0"/>
        <v>2.0839999999999999E-3</v>
      </c>
      <c r="I31" s="120"/>
    </row>
    <row r="32" spans="1:9" ht="24.95" customHeight="1" x14ac:dyDescent="0.25">
      <c r="A32" s="46" t="s">
        <v>14</v>
      </c>
      <c r="B32" s="46" t="s">
        <v>14</v>
      </c>
      <c r="C32" s="20" t="s">
        <v>127</v>
      </c>
      <c r="D32" s="39">
        <v>7</v>
      </c>
      <c r="E32" s="12">
        <v>6.9999999999999999E-4</v>
      </c>
      <c r="F32" s="12">
        <v>5.5400000000000002E-4</v>
      </c>
      <c r="G32" s="13">
        <f t="shared" si="0"/>
        <v>1.4599999999999997E-4</v>
      </c>
      <c r="I32" s="113"/>
    </row>
    <row r="33" spans="1:9" ht="24.95" customHeight="1" x14ac:dyDescent="0.25">
      <c r="A33" s="66" t="s">
        <v>15</v>
      </c>
      <c r="B33" s="66" t="s">
        <v>15</v>
      </c>
      <c r="C33" s="24" t="s">
        <v>78</v>
      </c>
      <c r="D33" s="40">
        <v>6</v>
      </c>
      <c r="E33" s="12">
        <v>3.0000000000000001E-3</v>
      </c>
      <c r="F33" s="12">
        <v>3.46E-3</v>
      </c>
      <c r="G33" s="13">
        <f t="shared" si="0"/>
        <v>-4.5999999999999991E-4</v>
      </c>
      <c r="I33" s="113"/>
    </row>
    <row r="34" spans="1:9" ht="24.95" customHeight="1" x14ac:dyDescent="0.25">
      <c r="A34" s="46" t="s">
        <v>14</v>
      </c>
      <c r="B34" s="46" t="s">
        <v>14</v>
      </c>
      <c r="C34" s="67" t="s">
        <v>79</v>
      </c>
      <c r="D34" s="40">
        <v>6</v>
      </c>
      <c r="E34" s="81">
        <v>5.0000000000000001E-3</v>
      </c>
      <c r="F34" s="85">
        <v>9.5699999999999995E-4</v>
      </c>
      <c r="G34" s="13">
        <f t="shared" si="0"/>
        <v>4.0429999999999997E-3</v>
      </c>
      <c r="I34" s="120"/>
    </row>
    <row r="35" spans="1:9" ht="24.95" customHeight="1" x14ac:dyDescent="0.25">
      <c r="A35" s="84" t="s">
        <v>60</v>
      </c>
      <c r="B35" s="84" t="s">
        <v>60</v>
      </c>
      <c r="C35" s="20" t="s">
        <v>16</v>
      </c>
      <c r="D35" s="39">
        <v>6</v>
      </c>
      <c r="E35" s="12">
        <v>1E-3</v>
      </c>
      <c r="F35" s="12">
        <v>8.9800000000000004E-4</v>
      </c>
      <c r="G35" s="13">
        <f t="shared" si="0"/>
        <v>1.0199999999999999E-4</v>
      </c>
      <c r="I35" s="113"/>
    </row>
    <row r="36" spans="1:9" ht="24.95" customHeight="1" x14ac:dyDescent="0.25">
      <c r="A36" s="64" t="s">
        <v>59</v>
      </c>
      <c r="B36" s="65" t="s">
        <v>59</v>
      </c>
      <c r="C36" s="20" t="s">
        <v>182</v>
      </c>
      <c r="D36" s="39">
        <v>5</v>
      </c>
      <c r="E36" s="12">
        <v>3.6111999999999998E-2</v>
      </c>
      <c r="F36" s="12">
        <v>0.210564</v>
      </c>
      <c r="G36" s="13">
        <f t="shared" si="0"/>
        <v>-0.174452</v>
      </c>
      <c r="I36" s="113"/>
    </row>
    <row r="37" spans="1:9" ht="24.95" customHeight="1" x14ac:dyDescent="0.25">
      <c r="A37" s="64" t="s">
        <v>59</v>
      </c>
      <c r="B37" s="65" t="s">
        <v>59</v>
      </c>
      <c r="C37" s="20" t="s">
        <v>182</v>
      </c>
      <c r="D37" s="39">
        <v>4</v>
      </c>
      <c r="E37" s="12">
        <v>0.254</v>
      </c>
      <c r="F37" s="12">
        <v>4.3788000000000001E-2</v>
      </c>
      <c r="G37" s="13">
        <f t="shared" si="0"/>
        <v>0.21021200000000001</v>
      </c>
      <c r="I37" s="113"/>
    </row>
    <row r="38" spans="1:9" ht="24.95" customHeight="1" x14ac:dyDescent="0.25">
      <c r="A38" s="46" t="s">
        <v>14</v>
      </c>
      <c r="B38" s="46" t="s">
        <v>14</v>
      </c>
      <c r="C38" s="20" t="s">
        <v>17</v>
      </c>
      <c r="D38" s="40">
        <v>6</v>
      </c>
      <c r="E38" s="12">
        <v>1.1999999999999999E-3</v>
      </c>
      <c r="F38" s="12">
        <v>0</v>
      </c>
      <c r="G38" s="13">
        <f t="shared" si="0"/>
        <v>1.1999999999999999E-3</v>
      </c>
      <c r="I38" s="121"/>
    </row>
    <row r="39" spans="1:9" ht="24.95" customHeight="1" x14ac:dyDescent="0.25">
      <c r="A39" s="66" t="s">
        <v>15</v>
      </c>
      <c r="B39" s="66" t="s">
        <v>15</v>
      </c>
      <c r="C39" s="20" t="s">
        <v>18</v>
      </c>
      <c r="D39" s="40">
        <v>7</v>
      </c>
      <c r="E39" s="12">
        <v>6.1200000000000002E-4</v>
      </c>
      <c r="F39" s="12">
        <v>6.6E-4</v>
      </c>
      <c r="G39" s="13">
        <f t="shared" si="0"/>
        <v>-4.7999999999999974E-5</v>
      </c>
      <c r="I39" s="113"/>
    </row>
    <row r="40" spans="1:9" ht="24.95" customHeight="1" x14ac:dyDescent="0.25">
      <c r="A40" s="66" t="s">
        <v>15</v>
      </c>
      <c r="B40" s="66" t="s">
        <v>15</v>
      </c>
      <c r="C40" s="20" t="s">
        <v>19</v>
      </c>
      <c r="D40" s="40">
        <v>6</v>
      </c>
      <c r="E40" s="12">
        <v>3.0000000000000001E-3</v>
      </c>
      <c r="F40" s="12">
        <v>5.2240000000000003E-3</v>
      </c>
      <c r="G40" s="13">
        <f t="shared" si="0"/>
        <v>-2.2240000000000003E-3</v>
      </c>
      <c r="I40" s="120"/>
    </row>
    <row r="41" spans="1:9" ht="24.95" customHeight="1" x14ac:dyDescent="0.25">
      <c r="A41" s="46" t="s">
        <v>14</v>
      </c>
      <c r="B41" s="46" t="s">
        <v>14</v>
      </c>
      <c r="C41" s="20" t="s">
        <v>20</v>
      </c>
      <c r="D41" s="40">
        <v>6</v>
      </c>
      <c r="E41" s="12">
        <v>5.0000000000000001E-3</v>
      </c>
      <c r="F41" s="12">
        <v>1.0697E-2</v>
      </c>
      <c r="G41" s="13">
        <f t="shared" si="0"/>
        <v>-5.6969999999999998E-3</v>
      </c>
      <c r="I41" s="113"/>
    </row>
    <row r="42" spans="1:9" ht="24.95" customHeight="1" x14ac:dyDescent="0.25">
      <c r="A42" s="66" t="s">
        <v>15</v>
      </c>
      <c r="B42" s="66" t="s">
        <v>15</v>
      </c>
      <c r="C42" s="20" t="s">
        <v>21</v>
      </c>
      <c r="D42" s="39">
        <v>7</v>
      </c>
      <c r="E42" s="12">
        <v>4.4000000000000002E-4</v>
      </c>
      <c r="F42" s="12">
        <v>4.28E-4</v>
      </c>
      <c r="G42" s="13">
        <f t="shared" si="0"/>
        <v>1.2000000000000021E-5</v>
      </c>
      <c r="I42" s="113"/>
    </row>
    <row r="43" spans="1:9" ht="24.95" customHeight="1" x14ac:dyDescent="0.25">
      <c r="A43" s="66" t="s">
        <v>15</v>
      </c>
      <c r="B43" s="66" t="s">
        <v>15</v>
      </c>
      <c r="C43" s="20" t="s">
        <v>22</v>
      </c>
      <c r="D43" s="40">
        <v>6</v>
      </c>
      <c r="E43" s="12">
        <v>1.6199999999999999E-3</v>
      </c>
      <c r="F43" s="12">
        <v>9.5399999999999999E-4</v>
      </c>
      <c r="G43" s="13">
        <f t="shared" si="0"/>
        <v>6.6599999999999993E-4</v>
      </c>
      <c r="I43" s="120"/>
    </row>
    <row r="44" spans="1:9" ht="24.95" customHeight="1" x14ac:dyDescent="0.25">
      <c r="A44" s="46" t="s">
        <v>162</v>
      </c>
      <c r="B44" s="46" t="s">
        <v>162</v>
      </c>
      <c r="C44" s="20" t="s">
        <v>23</v>
      </c>
      <c r="D44" s="40">
        <v>5</v>
      </c>
      <c r="E44" s="12">
        <v>2.2225999999999999E-2</v>
      </c>
      <c r="F44" s="12">
        <v>1.7738E-2</v>
      </c>
      <c r="G44" s="13">
        <f t="shared" si="0"/>
        <v>4.4879999999999989E-3</v>
      </c>
      <c r="I44" s="113"/>
    </row>
    <row r="45" spans="1:9" ht="24.95" customHeight="1" x14ac:dyDescent="0.25">
      <c r="A45" s="46" t="s">
        <v>162</v>
      </c>
      <c r="B45" s="46" t="s">
        <v>162</v>
      </c>
      <c r="C45" s="20" t="s">
        <v>139</v>
      </c>
      <c r="D45" s="39">
        <v>5</v>
      </c>
      <c r="E45" s="12">
        <v>0.102812</v>
      </c>
      <c r="F45" s="12">
        <v>8.4728999999999999E-2</v>
      </c>
      <c r="G45" s="13">
        <f t="shared" si="0"/>
        <v>1.8083000000000002E-2</v>
      </c>
      <c r="I45" s="113"/>
    </row>
    <row r="46" spans="1:9" ht="24.95" customHeight="1" x14ac:dyDescent="0.25">
      <c r="A46" s="46" t="s">
        <v>14</v>
      </c>
      <c r="B46" s="46" t="s">
        <v>14</v>
      </c>
      <c r="C46" s="20" t="s">
        <v>24</v>
      </c>
      <c r="D46" s="40">
        <v>6</v>
      </c>
      <c r="E46" s="12">
        <v>2.5000000000000001E-3</v>
      </c>
      <c r="F46" s="12">
        <v>2.2529999999999998E-3</v>
      </c>
      <c r="G46" s="13">
        <f t="shared" si="0"/>
        <v>2.4700000000000026E-4</v>
      </c>
      <c r="I46" s="113"/>
    </row>
    <row r="47" spans="1:9" ht="24.95" customHeight="1" x14ac:dyDescent="0.2">
      <c r="A47" s="66" t="s">
        <v>15</v>
      </c>
      <c r="B47" s="66" t="s">
        <v>15</v>
      </c>
      <c r="C47" s="68" t="s">
        <v>80</v>
      </c>
      <c r="D47" s="39">
        <v>7</v>
      </c>
      <c r="E47" s="12">
        <v>8.8900000000000003E-4</v>
      </c>
      <c r="F47" s="12">
        <v>7.3399999999999995E-4</v>
      </c>
      <c r="G47" s="13">
        <f t="shared" si="0"/>
        <v>1.5500000000000008E-4</v>
      </c>
      <c r="I47" s="113"/>
    </row>
    <row r="48" spans="1:9" ht="24.95" customHeight="1" x14ac:dyDescent="0.25">
      <c r="A48" s="46" t="s">
        <v>162</v>
      </c>
      <c r="B48" s="46" t="s">
        <v>162</v>
      </c>
      <c r="C48" s="20" t="s">
        <v>25</v>
      </c>
      <c r="D48" s="39">
        <v>7</v>
      </c>
      <c r="E48" s="12">
        <v>5.0000000000000002E-5</v>
      </c>
      <c r="F48" s="12">
        <v>1.1E-5</v>
      </c>
      <c r="G48" s="13">
        <f t="shared" si="0"/>
        <v>3.8999999999999999E-5</v>
      </c>
      <c r="I48" s="113"/>
    </row>
    <row r="49" spans="1:9" ht="24.95" customHeight="1" x14ac:dyDescent="0.25">
      <c r="A49" s="46" t="s">
        <v>14</v>
      </c>
      <c r="B49" s="46" t="s">
        <v>14</v>
      </c>
      <c r="C49" s="27" t="s">
        <v>26</v>
      </c>
      <c r="D49" s="39">
        <v>4</v>
      </c>
      <c r="E49" s="12">
        <v>0.14931700000000001</v>
      </c>
      <c r="F49" s="12">
        <v>0.14312</v>
      </c>
      <c r="G49" s="13">
        <f t="shared" si="0"/>
        <v>6.1970000000000081E-3</v>
      </c>
      <c r="I49" s="113"/>
    </row>
    <row r="50" spans="1:9" ht="24.95" customHeight="1" x14ac:dyDescent="0.25">
      <c r="A50" s="46" t="s">
        <v>14</v>
      </c>
      <c r="B50" s="46" t="s">
        <v>14</v>
      </c>
      <c r="C50" s="27" t="s">
        <v>26</v>
      </c>
      <c r="D50" s="39">
        <v>5</v>
      </c>
      <c r="E50" s="12">
        <v>0.168465</v>
      </c>
      <c r="F50" s="12">
        <v>0.14027800000000001</v>
      </c>
      <c r="G50" s="13">
        <f t="shared" si="0"/>
        <v>2.818699999999999E-2</v>
      </c>
      <c r="I50" s="113"/>
    </row>
    <row r="51" spans="1:9" ht="24.95" customHeight="1" x14ac:dyDescent="0.25">
      <c r="A51" s="64" t="s">
        <v>61</v>
      </c>
      <c r="B51" s="64" t="s">
        <v>61</v>
      </c>
      <c r="C51" s="20" t="s">
        <v>116</v>
      </c>
      <c r="D51" s="40">
        <v>6</v>
      </c>
      <c r="E51" s="12">
        <v>4.0000000000000001E-3</v>
      </c>
      <c r="F51" s="12">
        <v>5.9789999999999999E-3</v>
      </c>
      <c r="G51" s="13">
        <f t="shared" si="0"/>
        <v>-1.9789999999999999E-3</v>
      </c>
      <c r="I51" s="113"/>
    </row>
    <row r="52" spans="1:9" ht="24.95" customHeight="1" x14ac:dyDescent="0.25">
      <c r="A52" s="66" t="s">
        <v>15</v>
      </c>
      <c r="B52" s="66" t="s">
        <v>15</v>
      </c>
      <c r="C52" s="20" t="s">
        <v>28</v>
      </c>
      <c r="D52" s="40">
        <v>6</v>
      </c>
      <c r="E52" s="12">
        <v>5.0000000000000001E-3</v>
      </c>
      <c r="F52" s="12">
        <v>2.222E-3</v>
      </c>
      <c r="G52" s="13">
        <f t="shared" si="0"/>
        <v>2.7780000000000001E-3</v>
      </c>
      <c r="I52" s="120"/>
    </row>
    <row r="53" spans="1:9" ht="24.95" customHeight="1" x14ac:dyDescent="0.25">
      <c r="A53" s="64" t="s">
        <v>61</v>
      </c>
      <c r="B53" s="64" t="s">
        <v>61</v>
      </c>
      <c r="C53" s="28" t="s">
        <v>77</v>
      </c>
      <c r="D53" s="40">
        <v>5</v>
      </c>
      <c r="E53" s="12">
        <v>1.4E-2</v>
      </c>
      <c r="F53" s="12">
        <v>5.3229999999999996E-3</v>
      </c>
      <c r="G53" s="13">
        <f t="shared" si="0"/>
        <v>8.6770000000000007E-3</v>
      </c>
      <c r="I53" s="120"/>
    </row>
    <row r="54" spans="1:9" ht="24.95" customHeight="1" x14ac:dyDescent="0.25">
      <c r="A54" s="66" t="s">
        <v>15</v>
      </c>
      <c r="B54" s="66" t="s">
        <v>15</v>
      </c>
      <c r="C54" s="27" t="s">
        <v>29</v>
      </c>
      <c r="D54" s="39">
        <v>4</v>
      </c>
      <c r="E54" s="12">
        <v>0.13827</v>
      </c>
      <c r="F54" s="12">
        <v>0.12915399999999999</v>
      </c>
      <c r="G54" s="13">
        <f t="shared" si="0"/>
        <v>9.116000000000013E-3</v>
      </c>
      <c r="I54" s="113"/>
    </row>
    <row r="55" spans="1:9" ht="24.95" customHeight="1" x14ac:dyDescent="0.25">
      <c r="A55" s="66" t="s">
        <v>15</v>
      </c>
      <c r="B55" s="66" t="s">
        <v>15</v>
      </c>
      <c r="C55" s="27" t="s">
        <v>29</v>
      </c>
      <c r="D55" s="39">
        <v>6</v>
      </c>
      <c r="E55" s="12">
        <v>1.0857E-2</v>
      </c>
      <c r="F55" s="12">
        <v>1.4777E-2</v>
      </c>
      <c r="G55" s="13">
        <f t="shared" si="0"/>
        <v>-3.9199999999999999E-3</v>
      </c>
      <c r="I55" s="113"/>
    </row>
    <row r="56" spans="1:9" ht="24.95" customHeight="1" x14ac:dyDescent="0.25">
      <c r="A56" s="66" t="s">
        <v>15</v>
      </c>
      <c r="B56" s="66" t="s">
        <v>15</v>
      </c>
      <c r="C56" s="20" t="s">
        <v>30</v>
      </c>
      <c r="D56" s="40">
        <v>6</v>
      </c>
      <c r="E56" s="12">
        <v>2.5999999999999999E-3</v>
      </c>
      <c r="F56" s="12">
        <v>2.4699999999999999E-4</v>
      </c>
      <c r="G56" s="13">
        <f t="shared" si="0"/>
        <v>2.3530000000000001E-3</v>
      </c>
      <c r="I56" s="113"/>
    </row>
    <row r="57" spans="1:9" ht="24.95" customHeight="1" x14ac:dyDescent="0.25">
      <c r="A57" s="46" t="s">
        <v>14</v>
      </c>
      <c r="B57" s="46" t="s">
        <v>14</v>
      </c>
      <c r="C57" s="15" t="s">
        <v>31</v>
      </c>
      <c r="D57" s="40">
        <v>7</v>
      </c>
      <c r="E57" s="12">
        <v>5.3399999999999997E-4</v>
      </c>
      <c r="F57" s="12">
        <v>3.7199999999999999E-4</v>
      </c>
      <c r="G57" s="13">
        <f>E57-F57</f>
        <v>1.6199999999999998E-4</v>
      </c>
      <c r="I57" s="121"/>
    </row>
    <row r="58" spans="1:9" ht="24.95" customHeight="1" x14ac:dyDescent="0.25">
      <c r="A58" s="84" t="s">
        <v>60</v>
      </c>
      <c r="B58" s="84" t="s">
        <v>60</v>
      </c>
      <c r="C58" s="20" t="s">
        <v>32</v>
      </c>
      <c r="D58" s="39">
        <v>7</v>
      </c>
      <c r="E58" s="12">
        <v>2.0000000000000001E-4</v>
      </c>
      <c r="F58" s="12">
        <v>0</v>
      </c>
      <c r="G58" s="13">
        <f t="shared" si="0"/>
        <v>2.0000000000000001E-4</v>
      </c>
      <c r="I58" s="120"/>
    </row>
    <row r="59" spans="1:9" ht="24.95" customHeight="1" x14ac:dyDescent="0.25">
      <c r="A59" s="66" t="s">
        <v>15</v>
      </c>
      <c r="B59" s="66" t="s">
        <v>15</v>
      </c>
      <c r="C59" s="20" t="s">
        <v>33</v>
      </c>
      <c r="D59" s="39">
        <v>7</v>
      </c>
      <c r="E59" s="12">
        <v>1.08E-4</v>
      </c>
      <c r="F59" s="12">
        <v>1.6100000000000001E-4</v>
      </c>
      <c r="G59" s="13">
        <f t="shared" si="0"/>
        <v>-5.3000000000000014E-5</v>
      </c>
      <c r="I59" s="113"/>
    </row>
    <row r="60" spans="1:9" ht="24.95" customHeight="1" x14ac:dyDescent="0.25">
      <c r="A60" s="46" t="s">
        <v>162</v>
      </c>
      <c r="B60" s="46" t="s">
        <v>162</v>
      </c>
      <c r="C60" s="20" t="s">
        <v>34</v>
      </c>
      <c r="D60" s="40">
        <v>5</v>
      </c>
      <c r="E60" s="12">
        <v>1.2361E-2</v>
      </c>
      <c r="F60" s="12">
        <v>8.7950000000000007E-3</v>
      </c>
      <c r="G60" s="13">
        <f t="shared" si="0"/>
        <v>3.5659999999999997E-3</v>
      </c>
      <c r="I60" s="113"/>
    </row>
    <row r="61" spans="1:9" ht="24.95" customHeight="1" x14ac:dyDescent="0.25">
      <c r="A61" s="84" t="s">
        <v>60</v>
      </c>
      <c r="B61" s="84" t="s">
        <v>60</v>
      </c>
      <c r="C61" s="20" t="s">
        <v>35</v>
      </c>
      <c r="D61" s="40">
        <v>7</v>
      </c>
      <c r="E61" s="12">
        <v>9.0399999999999996E-4</v>
      </c>
      <c r="F61" s="12">
        <v>9.810000000000001E-4</v>
      </c>
      <c r="G61" s="13">
        <f t="shared" si="0"/>
        <v>-7.7000000000000137E-5</v>
      </c>
      <c r="I61" s="113"/>
    </row>
    <row r="62" spans="1:9" ht="24.95" customHeight="1" x14ac:dyDescent="0.25">
      <c r="A62" s="84" t="s">
        <v>60</v>
      </c>
      <c r="B62" s="84" t="s">
        <v>60</v>
      </c>
      <c r="C62" s="20" t="s">
        <v>35</v>
      </c>
      <c r="D62" s="39">
        <v>6</v>
      </c>
      <c r="E62" s="12">
        <v>6.0800000000000003E-4</v>
      </c>
      <c r="F62" s="12">
        <v>9.2800000000000001E-4</v>
      </c>
      <c r="G62" s="13">
        <f t="shared" si="0"/>
        <v>-3.1999999999999997E-4</v>
      </c>
      <c r="I62" s="113"/>
    </row>
    <row r="63" spans="1:9" ht="24.95" customHeight="1" x14ac:dyDescent="0.25">
      <c r="A63" s="66" t="s">
        <v>15</v>
      </c>
      <c r="B63" s="66" t="s">
        <v>15</v>
      </c>
      <c r="C63" s="20" t="s">
        <v>36</v>
      </c>
      <c r="D63" s="40">
        <v>6</v>
      </c>
      <c r="E63" s="12">
        <v>1.5E-3</v>
      </c>
      <c r="F63" s="12">
        <v>0</v>
      </c>
      <c r="G63" s="13">
        <f t="shared" si="0"/>
        <v>1.5E-3</v>
      </c>
      <c r="I63" s="121"/>
    </row>
    <row r="64" spans="1:9" ht="24.95" customHeight="1" x14ac:dyDescent="0.25">
      <c r="A64" s="46" t="s">
        <v>162</v>
      </c>
      <c r="B64" s="46" t="s">
        <v>162</v>
      </c>
      <c r="C64" s="20" t="s">
        <v>37</v>
      </c>
      <c r="D64" s="40">
        <v>6</v>
      </c>
      <c r="E64" s="12">
        <v>4.7559999999999998E-3</v>
      </c>
      <c r="F64" s="12">
        <v>8.3299999999999997E-4</v>
      </c>
      <c r="G64" s="13">
        <f t="shared" si="0"/>
        <v>3.9229999999999994E-3</v>
      </c>
      <c r="I64" s="113"/>
    </row>
    <row r="65" spans="1:9" ht="24.95" customHeight="1" x14ac:dyDescent="0.25">
      <c r="A65" s="46" t="s">
        <v>14</v>
      </c>
      <c r="B65" s="46" t="s">
        <v>14</v>
      </c>
      <c r="C65" s="20" t="s">
        <v>173</v>
      </c>
      <c r="D65" s="39">
        <v>7</v>
      </c>
      <c r="E65" s="12">
        <v>4.9100000000000001E-4</v>
      </c>
      <c r="F65" s="12">
        <v>6.6E-4</v>
      </c>
      <c r="G65" s="13">
        <f>E65-F65</f>
        <v>-1.6899999999999999E-4</v>
      </c>
      <c r="I65" s="120"/>
    </row>
    <row r="66" spans="1:9" ht="24.95" customHeight="1" x14ac:dyDescent="0.25">
      <c r="A66" s="46" t="s">
        <v>162</v>
      </c>
      <c r="B66" s="46" t="s">
        <v>162</v>
      </c>
      <c r="C66" s="20" t="s">
        <v>39</v>
      </c>
      <c r="D66" s="40">
        <v>5</v>
      </c>
      <c r="E66" s="12">
        <v>2.5999999999999999E-2</v>
      </c>
      <c r="F66" s="12">
        <v>3.6797999999999997E-2</v>
      </c>
      <c r="G66" s="13">
        <f>E66-F66</f>
        <v>-1.0797999999999999E-2</v>
      </c>
      <c r="I66" s="113"/>
    </row>
    <row r="67" spans="1:9" ht="24.95" customHeight="1" x14ac:dyDescent="0.25">
      <c r="A67" s="46" t="s">
        <v>162</v>
      </c>
      <c r="B67" s="46" t="s">
        <v>162</v>
      </c>
      <c r="C67" s="20" t="s">
        <v>39</v>
      </c>
      <c r="D67" s="40">
        <v>6</v>
      </c>
      <c r="E67" s="12">
        <v>8.3090000000000004E-3</v>
      </c>
      <c r="F67" s="12">
        <v>8.1130000000000004E-3</v>
      </c>
      <c r="G67" s="13">
        <f>E67-F67</f>
        <v>1.9599999999999999E-4</v>
      </c>
      <c r="I67" s="113"/>
    </row>
    <row r="68" spans="1:9" ht="24.95" customHeight="1" x14ac:dyDescent="0.25">
      <c r="A68" s="46" t="s">
        <v>14</v>
      </c>
      <c r="B68" s="46" t="s">
        <v>14</v>
      </c>
      <c r="C68" s="20" t="s">
        <v>40</v>
      </c>
      <c r="D68" s="39">
        <v>4</v>
      </c>
      <c r="E68" s="12">
        <v>0.18041299999999999</v>
      </c>
      <c r="F68" s="12">
        <v>0.12814</v>
      </c>
      <c r="G68" s="13">
        <f t="shared" ref="G68:G102" si="1">E68-F68</f>
        <v>5.2272999999999986E-2</v>
      </c>
      <c r="I68" s="113"/>
    </row>
    <row r="69" spans="1:9" ht="24.95" customHeight="1" x14ac:dyDescent="0.25">
      <c r="A69" s="46" t="s">
        <v>14</v>
      </c>
      <c r="B69" s="46" t="s">
        <v>14</v>
      </c>
      <c r="C69" s="20" t="s">
        <v>41</v>
      </c>
      <c r="D69" s="40">
        <v>6</v>
      </c>
      <c r="E69" s="12">
        <v>2E-3</v>
      </c>
      <c r="F69" s="12">
        <v>2.0579999999999999E-3</v>
      </c>
      <c r="G69" s="13">
        <f t="shared" si="1"/>
        <v>-5.7999999999999892E-5</v>
      </c>
      <c r="I69" s="113"/>
    </row>
    <row r="70" spans="1:9" ht="24.95" customHeight="1" x14ac:dyDescent="0.25">
      <c r="A70" s="66" t="s">
        <v>15</v>
      </c>
      <c r="B70" s="66" t="s">
        <v>15</v>
      </c>
      <c r="C70" s="20" t="s">
        <v>68</v>
      </c>
      <c r="D70" s="39">
        <v>7</v>
      </c>
      <c r="E70" s="12">
        <v>4.0000000000000002E-4</v>
      </c>
      <c r="F70" s="12">
        <v>6.1499999999999999E-4</v>
      </c>
      <c r="G70" s="13">
        <f t="shared" si="1"/>
        <v>-2.1499999999999997E-4</v>
      </c>
      <c r="I70" s="113"/>
    </row>
    <row r="71" spans="1:9" ht="24.95" customHeight="1" x14ac:dyDescent="0.25">
      <c r="A71" s="66" t="s">
        <v>42</v>
      </c>
      <c r="B71" s="66" t="s">
        <v>42</v>
      </c>
      <c r="C71" s="20" t="s">
        <v>105</v>
      </c>
      <c r="D71" s="40">
        <v>6</v>
      </c>
      <c r="E71" s="12">
        <v>1E-3</v>
      </c>
      <c r="F71" s="12">
        <v>0</v>
      </c>
      <c r="G71" s="13">
        <f t="shared" si="1"/>
        <v>1E-3</v>
      </c>
      <c r="I71" s="120"/>
    </row>
    <row r="72" spans="1:9" ht="24.95" customHeight="1" x14ac:dyDescent="0.25">
      <c r="A72" s="46" t="s">
        <v>14</v>
      </c>
      <c r="B72" s="46" t="s">
        <v>14</v>
      </c>
      <c r="C72" s="20" t="s">
        <v>43</v>
      </c>
      <c r="D72" s="40">
        <v>6</v>
      </c>
      <c r="E72" s="12">
        <v>9.0399999999999994E-3</v>
      </c>
      <c r="F72" s="12">
        <v>6.5430000000000002E-3</v>
      </c>
      <c r="G72" s="13">
        <f t="shared" si="1"/>
        <v>2.4969999999999992E-3</v>
      </c>
      <c r="I72" s="120"/>
    </row>
    <row r="73" spans="1:9" ht="24.95" customHeight="1" x14ac:dyDescent="0.25">
      <c r="A73" s="84" t="s">
        <v>60</v>
      </c>
      <c r="B73" s="84" t="s">
        <v>60</v>
      </c>
      <c r="C73" s="20" t="s">
        <v>44</v>
      </c>
      <c r="D73" s="40">
        <v>5</v>
      </c>
      <c r="E73" s="12">
        <v>1.2888E-2</v>
      </c>
      <c r="F73" s="12">
        <v>2.8540000000000002E-3</v>
      </c>
      <c r="G73" s="13">
        <f t="shared" si="1"/>
        <v>1.0034E-2</v>
      </c>
      <c r="I73" s="113"/>
    </row>
    <row r="74" spans="1:9" ht="24.95" customHeight="1" x14ac:dyDescent="0.25">
      <c r="A74" s="46" t="s">
        <v>14</v>
      </c>
      <c r="B74" s="46" t="s">
        <v>14</v>
      </c>
      <c r="C74" s="20" t="s">
        <v>45</v>
      </c>
      <c r="D74" s="40">
        <v>7</v>
      </c>
      <c r="E74" s="12">
        <v>6.4999999999999997E-4</v>
      </c>
      <c r="F74" s="12">
        <v>5.6099999999999998E-4</v>
      </c>
      <c r="G74" s="13">
        <f t="shared" si="1"/>
        <v>8.8999999999999995E-5</v>
      </c>
      <c r="I74" s="113"/>
    </row>
    <row r="75" spans="1:9" ht="24.95" customHeight="1" x14ac:dyDescent="0.25">
      <c r="A75" s="46" t="s">
        <v>162</v>
      </c>
      <c r="B75" s="46" t="s">
        <v>162</v>
      </c>
      <c r="C75" s="20" t="s">
        <v>46</v>
      </c>
      <c r="D75" s="40">
        <v>6</v>
      </c>
      <c r="E75" s="12">
        <v>2.4499999999999999E-3</v>
      </c>
      <c r="F75" s="12">
        <v>2.5200000000000001E-3</v>
      </c>
      <c r="G75" s="13">
        <f t="shared" si="1"/>
        <v>-7.0000000000000184E-5</v>
      </c>
      <c r="I75" s="113"/>
    </row>
    <row r="76" spans="1:9" ht="24.95" customHeight="1" x14ac:dyDescent="0.25">
      <c r="A76" s="46" t="s">
        <v>62</v>
      </c>
      <c r="B76" s="84" t="s">
        <v>60</v>
      </c>
      <c r="C76" s="20" t="s">
        <v>47</v>
      </c>
      <c r="D76" s="40">
        <v>5</v>
      </c>
      <c r="E76" s="12">
        <v>7.0000000000000001E-3</v>
      </c>
      <c r="F76" s="12">
        <v>7.012E-3</v>
      </c>
      <c r="G76" s="13">
        <f>E76-F76</f>
        <v>-1.1999999999999858E-5</v>
      </c>
      <c r="I76" s="120"/>
    </row>
    <row r="77" spans="1:9" ht="24.95" customHeight="1" x14ac:dyDescent="0.25">
      <c r="A77" s="46" t="s">
        <v>62</v>
      </c>
      <c r="B77" s="84" t="s">
        <v>60</v>
      </c>
      <c r="C77" s="20" t="s">
        <v>48</v>
      </c>
      <c r="D77" s="40">
        <v>5</v>
      </c>
      <c r="E77" s="12">
        <v>0.03</v>
      </c>
      <c r="F77" s="12">
        <v>3.2867E-2</v>
      </c>
      <c r="G77" s="13">
        <f t="shared" si="1"/>
        <v>-2.8670000000000015E-3</v>
      </c>
      <c r="I77" s="113"/>
    </row>
    <row r="78" spans="1:9" ht="24.95" customHeight="1" x14ac:dyDescent="0.25">
      <c r="A78" s="46" t="s">
        <v>27</v>
      </c>
      <c r="B78" s="46" t="s">
        <v>27</v>
      </c>
      <c r="C78" s="20" t="s">
        <v>146</v>
      </c>
      <c r="D78" s="39">
        <v>4</v>
      </c>
      <c r="E78" s="12">
        <v>9.8000000000000004E-2</v>
      </c>
      <c r="F78" s="12">
        <v>6.5004000000000006E-2</v>
      </c>
      <c r="G78" s="13">
        <f t="shared" si="1"/>
        <v>3.2995999999999998E-2</v>
      </c>
      <c r="I78" s="113"/>
    </row>
    <row r="79" spans="1:9" ht="24.95" customHeight="1" x14ac:dyDescent="0.25">
      <c r="A79" s="64" t="s">
        <v>61</v>
      </c>
      <c r="B79" s="64" t="s">
        <v>61</v>
      </c>
      <c r="C79" s="20" t="s">
        <v>49</v>
      </c>
      <c r="D79" s="39">
        <v>6</v>
      </c>
      <c r="E79" s="12">
        <v>5.5400000000000002E-4</v>
      </c>
      <c r="F79" s="12">
        <v>1.384E-3</v>
      </c>
      <c r="G79" s="13">
        <f t="shared" si="1"/>
        <v>-8.3000000000000001E-4</v>
      </c>
      <c r="I79" s="120"/>
    </row>
    <row r="80" spans="1:9" ht="24.95" customHeight="1" x14ac:dyDescent="0.25">
      <c r="A80" s="46" t="s">
        <v>14</v>
      </c>
      <c r="B80" s="46" t="s">
        <v>14</v>
      </c>
      <c r="C80" s="20" t="s">
        <v>50</v>
      </c>
      <c r="D80" s="40">
        <v>4</v>
      </c>
      <c r="E80" s="12">
        <v>0.25296000000000002</v>
      </c>
      <c r="F80" s="12">
        <v>0.16592699999999999</v>
      </c>
      <c r="G80" s="13">
        <f t="shared" si="1"/>
        <v>8.7033000000000027E-2</v>
      </c>
      <c r="I80" s="121"/>
    </row>
    <row r="81" spans="1:9" ht="24.95" customHeight="1" x14ac:dyDescent="0.25">
      <c r="A81" s="46" t="s">
        <v>14</v>
      </c>
      <c r="B81" s="46" t="s">
        <v>14</v>
      </c>
      <c r="C81" s="20" t="s">
        <v>143</v>
      </c>
      <c r="D81" s="40">
        <v>6</v>
      </c>
      <c r="E81" s="12">
        <v>2.5999999999999999E-3</v>
      </c>
      <c r="F81" s="12">
        <v>3.9769999999999996E-3</v>
      </c>
      <c r="G81" s="13">
        <f t="shared" si="1"/>
        <v>-1.3769999999999998E-3</v>
      </c>
      <c r="I81" s="113"/>
    </row>
    <row r="82" spans="1:9" ht="24.95" customHeight="1" x14ac:dyDescent="0.25">
      <c r="A82" s="46" t="s">
        <v>14</v>
      </c>
      <c r="B82" s="46" t="s">
        <v>14</v>
      </c>
      <c r="C82" s="20" t="s">
        <v>51</v>
      </c>
      <c r="D82" s="39">
        <v>6</v>
      </c>
      <c r="E82" s="12">
        <v>4.1440000000000001E-3</v>
      </c>
      <c r="F82" s="12">
        <v>0</v>
      </c>
      <c r="G82" s="13">
        <f t="shared" si="1"/>
        <v>4.1440000000000001E-3</v>
      </c>
      <c r="I82" s="113"/>
    </row>
    <row r="83" spans="1:9" ht="24.95" customHeight="1" x14ac:dyDescent="0.25">
      <c r="A83" s="46" t="s">
        <v>14</v>
      </c>
      <c r="B83" s="46" t="s">
        <v>14</v>
      </c>
      <c r="C83" s="20" t="s">
        <v>52</v>
      </c>
      <c r="D83" s="40">
        <v>5</v>
      </c>
      <c r="E83" s="12">
        <v>1.44E-2</v>
      </c>
      <c r="F83" s="12">
        <v>1.8371999999999999E-2</v>
      </c>
      <c r="G83" s="13">
        <f t="shared" si="1"/>
        <v>-3.9719999999999998E-3</v>
      </c>
      <c r="I83" s="113"/>
    </row>
    <row r="84" spans="1:9" ht="24.95" customHeight="1" x14ac:dyDescent="0.25">
      <c r="A84" s="46" t="s">
        <v>162</v>
      </c>
      <c r="B84" s="46" t="s">
        <v>162</v>
      </c>
      <c r="C84" s="20" t="s">
        <v>53</v>
      </c>
      <c r="D84" s="39">
        <v>4</v>
      </c>
      <c r="E84" s="12">
        <v>0.192861</v>
      </c>
      <c r="F84" s="12">
        <v>0.209039</v>
      </c>
      <c r="G84" s="13">
        <f t="shared" si="1"/>
        <v>-1.6177999999999998E-2</v>
      </c>
      <c r="I84" s="113"/>
    </row>
    <row r="85" spans="1:9" ht="24.95" customHeight="1" x14ac:dyDescent="0.25">
      <c r="A85" s="46" t="s">
        <v>14</v>
      </c>
      <c r="B85" s="46" t="s">
        <v>14</v>
      </c>
      <c r="C85" s="20" t="s">
        <v>53</v>
      </c>
      <c r="D85" s="39">
        <v>6</v>
      </c>
      <c r="E85" s="12">
        <v>1.337E-2</v>
      </c>
      <c r="F85" s="12">
        <v>1.2906000000000001E-2</v>
      </c>
      <c r="G85" s="13">
        <f t="shared" si="1"/>
        <v>4.6399999999999914E-4</v>
      </c>
      <c r="I85" s="113"/>
    </row>
    <row r="86" spans="1:9" ht="24.95" customHeight="1" x14ac:dyDescent="0.25">
      <c r="A86" s="46" t="s">
        <v>162</v>
      </c>
      <c r="B86" s="46" t="s">
        <v>162</v>
      </c>
      <c r="C86" s="20" t="s">
        <v>54</v>
      </c>
      <c r="D86" s="40">
        <v>6</v>
      </c>
      <c r="E86" s="12">
        <v>2.0999999999999999E-3</v>
      </c>
      <c r="F86" s="12">
        <v>1.7880000000000001E-3</v>
      </c>
      <c r="G86" s="13">
        <f t="shared" si="1"/>
        <v>3.1199999999999978E-4</v>
      </c>
      <c r="I86" s="113"/>
    </row>
    <row r="87" spans="1:9" ht="24.95" customHeight="1" x14ac:dyDescent="0.25">
      <c r="A87" s="46" t="s">
        <v>14</v>
      </c>
      <c r="B87" s="46" t="s">
        <v>14</v>
      </c>
      <c r="C87" s="20" t="s">
        <v>55</v>
      </c>
      <c r="D87" s="47">
        <v>6</v>
      </c>
      <c r="E87" s="12">
        <v>2E-3</v>
      </c>
      <c r="F87" s="12">
        <v>2.43E-4</v>
      </c>
      <c r="G87" s="13">
        <f t="shared" si="1"/>
        <v>1.7570000000000001E-3</v>
      </c>
      <c r="I87" s="120"/>
    </row>
    <row r="88" spans="1:9" ht="24.95" customHeight="1" x14ac:dyDescent="0.25">
      <c r="A88" s="46" t="s">
        <v>14</v>
      </c>
      <c r="B88" s="46" t="s">
        <v>14</v>
      </c>
      <c r="C88" s="20" t="s">
        <v>56</v>
      </c>
      <c r="D88" s="39">
        <v>7</v>
      </c>
      <c r="E88" s="12">
        <v>3.6499999999999998E-4</v>
      </c>
      <c r="F88" s="12">
        <v>7.2999999999999999E-5</v>
      </c>
      <c r="G88" s="13">
        <f t="shared" si="1"/>
        <v>2.92E-4</v>
      </c>
      <c r="I88" s="120"/>
    </row>
    <row r="89" spans="1:9" ht="24.95" customHeight="1" x14ac:dyDescent="0.25">
      <c r="A89" s="46" t="s">
        <v>14</v>
      </c>
      <c r="B89" s="46" t="s">
        <v>14</v>
      </c>
      <c r="C89" s="20" t="s">
        <v>57</v>
      </c>
      <c r="D89" s="40">
        <v>6</v>
      </c>
      <c r="E89" s="12">
        <v>6.0000000000000001E-3</v>
      </c>
      <c r="F89" s="12">
        <v>2.0590000000000001E-3</v>
      </c>
      <c r="G89" s="13">
        <f t="shared" si="1"/>
        <v>3.9410000000000001E-3</v>
      </c>
      <c r="I89" s="113"/>
    </row>
    <row r="90" spans="1:9" ht="24.95" customHeight="1" x14ac:dyDescent="0.25">
      <c r="A90" s="46" t="s">
        <v>14</v>
      </c>
      <c r="B90" s="46" t="s">
        <v>14</v>
      </c>
      <c r="C90" s="20" t="s">
        <v>58</v>
      </c>
      <c r="D90" s="40">
        <v>5</v>
      </c>
      <c r="E90" s="12">
        <v>9.0354000000000004E-2</v>
      </c>
      <c r="F90" s="12">
        <v>6.8382999999999999E-2</v>
      </c>
      <c r="G90" s="13">
        <f t="shared" si="1"/>
        <v>2.1971000000000004E-2</v>
      </c>
      <c r="I90" s="113"/>
    </row>
    <row r="91" spans="1:9" ht="24.95" customHeight="1" x14ac:dyDescent="0.25">
      <c r="A91" s="64" t="s">
        <v>61</v>
      </c>
      <c r="B91" s="64" t="s">
        <v>61</v>
      </c>
      <c r="C91" s="24" t="s">
        <v>93</v>
      </c>
      <c r="D91" s="40">
        <v>6</v>
      </c>
      <c r="E91" s="81">
        <v>2.0999999999999999E-3</v>
      </c>
      <c r="F91" s="85">
        <v>1.263E-3</v>
      </c>
      <c r="G91" s="89">
        <f t="shared" si="1"/>
        <v>8.3699999999999985E-4</v>
      </c>
      <c r="I91" s="122"/>
    </row>
    <row r="92" spans="1:9" ht="24.95" customHeight="1" x14ac:dyDescent="0.25">
      <c r="A92" s="64" t="s">
        <v>61</v>
      </c>
      <c r="B92" s="64" t="s">
        <v>61</v>
      </c>
      <c r="C92" s="24" t="s">
        <v>63</v>
      </c>
      <c r="D92" s="40">
        <v>6</v>
      </c>
      <c r="E92" s="81">
        <v>3.0000000000000001E-3</v>
      </c>
      <c r="F92" s="85">
        <v>3.0000000000000001E-3</v>
      </c>
      <c r="G92" s="89">
        <f t="shared" si="1"/>
        <v>0</v>
      </c>
      <c r="I92" s="113"/>
    </row>
    <row r="93" spans="1:9" ht="24.95" customHeight="1" x14ac:dyDescent="0.25">
      <c r="A93" s="64" t="s">
        <v>61</v>
      </c>
      <c r="B93" s="64" t="s">
        <v>61</v>
      </c>
      <c r="C93" s="69" t="s">
        <v>64</v>
      </c>
      <c r="D93" s="40">
        <v>6</v>
      </c>
      <c r="E93" s="81">
        <v>8.0000000000000002E-3</v>
      </c>
      <c r="F93" s="85">
        <v>1.3370000000000001E-3</v>
      </c>
      <c r="G93" s="89">
        <f t="shared" si="1"/>
        <v>6.6630000000000005E-3</v>
      </c>
      <c r="I93" s="120"/>
    </row>
    <row r="94" spans="1:9" ht="24.95" customHeight="1" x14ac:dyDescent="0.25">
      <c r="A94" s="64" t="s">
        <v>61</v>
      </c>
      <c r="B94" s="64" t="s">
        <v>61</v>
      </c>
      <c r="C94" s="69" t="s">
        <v>65</v>
      </c>
      <c r="D94" s="39">
        <v>7</v>
      </c>
      <c r="E94" s="81">
        <v>6.9999999999999999E-4</v>
      </c>
      <c r="F94" s="85">
        <v>5.71E-4</v>
      </c>
      <c r="G94" s="89">
        <f t="shared" si="1"/>
        <v>1.2899999999999999E-4</v>
      </c>
      <c r="I94" s="113"/>
    </row>
    <row r="95" spans="1:9" ht="24.95" customHeight="1" x14ac:dyDescent="0.25">
      <c r="A95" s="84" t="s">
        <v>60</v>
      </c>
      <c r="B95" s="84" t="s">
        <v>60</v>
      </c>
      <c r="C95" s="70" t="s">
        <v>66</v>
      </c>
      <c r="D95" s="40">
        <v>5</v>
      </c>
      <c r="E95" s="81">
        <v>8.9999999999999993E-3</v>
      </c>
      <c r="F95" s="85">
        <v>7.352E-3</v>
      </c>
      <c r="G95" s="89">
        <f t="shared" si="1"/>
        <v>1.6479999999999993E-3</v>
      </c>
      <c r="I95" s="113"/>
    </row>
    <row r="96" spans="1:9" ht="24.95" customHeight="1" x14ac:dyDescent="0.25">
      <c r="A96" s="66" t="s">
        <v>15</v>
      </c>
      <c r="B96" s="66" t="s">
        <v>15</v>
      </c>
      <c r="C96" s="67" t="s">
        <v>92</v>
      </c>
      <c r="D96" s="40">
        <v>7</v>
      </c>
      <c r="E96" s="81">
        <v>7.9100000000000004E-4</v>
      </c>
      <c r="F96" s="85">
        <v>1.0089999999999999E-3</v>
      </c>
      <c r="G96" s="89">
        <f t="shared" si="1"/>
        <v>-2.1799999999999988E-4</v>
      </c>
      <c r="I96" s="113"/>
    </row>
    <row r="97" spans="1:9" ht="24.95" customHeight="1" x14ac:dyDescent="0.25">
      <c r="A97" s="66" t="s">
        <v>15</v>
      </c>
      <c r="B97" s="66" t="s">
        <v>15</v>
      </c>
      <c r="C97" s="67" t="s">
        <v>69</v>
      </c>
      <c r="D97" s="40">
        <v>7</v>
      </c>
      <c r="E97" s="81">
        <v>3.57E-4</v>
      </c>
      <c r="F97" s="85">
        <v>1.0300000000000001E-3</v>
      </c>
      <c r="G97" s="89">
        <f t="shared" si="1"/>
        <v>-6.730000000000001E-4</v>
      </c>
      <c r="I97" s="113"/>
    </row>
    <row r="98" spans="1:9" ht="24.95" customHeight="1" x14ac:dyDescent="0.25">
      <c r="A98" s="66" t="s">
        <v>15</v>
      </c>
      <c r="B98" s="66" t="s">
        <v>15</v>
      </c>
      <c r="C98" s="24" t="s">
        <v>70</v>
      </c>
      <c r="D98" s="40">
        <v>7</v>
      </c>
      <c r="E98" s="81">
        <v>4.2499999999999998E-4</v>
      </c>
      <c r="F98" s="85">
        <v>1.2570000000000001E-3</v>
      </c>
      <c r="G98" s="89">
        <f t="shared" si="1"/>
        <v>-8.3200000000000006E-4</v>
      </c>
      <c r="I98" s="113"/>
    </row>
    <row r="99" spans="1:9" ht="24.95" customHeight="1" x14ac:dyDescent="0.25">
      <c r="A99" s="64" t="s">
        <v>61</v>
      </c>
      <c r="B99" s="64" t="s">
        <v>61</v>
      </c>
      <c r="C99" s="24" t="s">
        <v>71</v>
      </c>
      <c r="D99" s="40">
        <v>7</v>
      </c>
      <c r="E99" s="81">
        <v>1.45E-4</v>
      </c>
      <c r="F99" s="85">
        <v>1.84E-4</v>
      </c>
      <c r="G99" s="89">
        <f t="shared" si="1"/>
        <v>-3.8999999999999999E-5</v>
      </c>
      <c r="I99" s="113"/>
    </row>
    <row r="100" spans="1:9" ht="24.95" customHeight="1" x14ac:dyDescent="0.25">
      <c r="A100" s="66" t="s">
        <v>15</v>
      </c>
      <c r="B100" s="66" t="s">
        <v>15</v>
      </c>
      <c r="C100" s="24" t="s">
        <v>72</v>
      </c>
      <c r="D100" s="40">
        <v>7</v>
      </c>
      <c r="E100" s="81">
        <v>9.2199999999999997E-4</v>
      </c>
      <c r="F100" s="85">
        <v>1.4940000000000001E-3</v>
      </c>
      <c r="G100" s="89">
        <f t="shared" si="1"/>
        <v>-5.7200000000000013E-4</v>
      </c>
      <c r="I100" s="113"/>
    </row>
    <row r="101" spans="1:9" ht="24.95" customHeight="1" x14ac:dyDescent="0.25">
      <c r="A101" s="46" t="s">
        <v>14</v>
      </c>
      <c r="B101" s="46" t="s">
        <v>14</v>
      </c>
      <c r="C101" s="24" t="s">
        <v>73</v>
      </c>
      <c r="D101" s="39">
        <v>7</v>
      </c>
      <c r="E101" s="81">
        <v>4.9200000000000003E-4</v>
      </c>
      <c r="F101" s="85">
        <v>7.2599999999999997E-4</v>
      </c>
      <c r="G101" s="89">
        <f t="shared" si="1"/>
        <v>-2.3399999999999994E-4</v>
      </c>
      <c r="I101" s="113"/>
    </row>
    <row r="102" spans="1:9" ht="24.95" customHeight="1" x14ac:dyDescent="0.25">
      <c r="A102" s="46" t="s">
        <v>14</v>
      </c>
      <c r="B102" s="46" t="s">
        <v>14</v>
      </c>
      <c r="C102" s="70" t="s">
        <v>144</v>
      </c>
      <c r="D102" s="39">
        <v>7</v>
      </c>
      <c r="E102" s="81">
        <v>6.9999999999999999E-4</v>
      </c>
      <c r="F102" s="85">
        <v>3.4299999999999999E-4</v>
      </c>
      <c r="G102" s="89">
        <f t="shared" si="1"/>
        <v>3.57E-4</v>
      </c>
      <c r="I102" s="121"/>
    </row>
    <row r="103" spans="1:9" ht="24.95" customHeight="1" x14ac:dyDescent="0.25">
      <c r="A103" s="46" t="s">
        <v>15</v>
      </c>
      <c r="B103" s="46" t="s">
        <v>15</v>
      </c>
      <c r="C103" s="70" t="s">
        <v>75</v>
      </c>
      <c r="D103" s="39">
        <v>7</v>
      </c>
      <c r="E103" s="81">
        <v>4.0000000000000002E-4</v>
      </c>
      <c r="F103" s="85">
        <v>2.0100000000000001E-4</v>
      </c>
      <c r="G103" s="89">
        <f>E103-F103</f>
        <v>1.9900000000000001E-4</v>
      </c>
      <c r="I103" s="120"/>
    </row>
    <row r="104" spans="1:9" ht="24.95" customHeight="1" x14ac:dyDescent="0.25">
      <c r="A104" s="46" t="s">
        <v>162</v>
      </c>
      <c r="B104" s="46" t="s">
        <v>162</v>
      </c>
      <c r="C104" s="24" t="s">
        <v>76</v>
      </c>
      <c r="D104" s="40">
        <v>6</v>
      </c>
      <c r="E104" s="100">
        <v>3.6879999999999999E-3</v>
      </c>
      <c r="F104" s="123">
        <v>3.6879999999999999E-3</v>
      </c>
      <c r="G104" s="89">
        <f>E104-F104</f>
        <v>0</v>
      </c>
      <c r="I104" s="113"/>
    </row>
    <row r="105" spans="1:9" ht="24.95" customHeight="1" x14ac:dyDescent="0.2">
      <c r="A105" s="46" t="s">
        <v>162</v>
      </c>
      <c r="B105" s="46" t="s">
        <v>162</v>
      </c>
      <c r="C105" s="71" t="s">
        <v>82</v>
      </c>
      <c r="D105" s="47">
        <v>5</v>
      </c>
      <c r="E105" s="81">
        <v>8.0000000000000002E-3</v>
      </c>
      <c r="F105" s="85">
        <v>6.3290000000000004E-3</v>
      </c>
      <c r="G105" s="89">
        <f>E105-F105</f>
        <v>1.6709999999999997E-3</v>
      </c>
      <c r="I105" s="113"/>
    </row>
    <row r="106" spans="1:9" ht="24.95" customHeight="1" x14ac:dyDescent="0.2">
      <c r="A106" s="46" t="s">
        <v>27</v>
      </c>
      <c r="B106" s="46" t="s">
        <v>27</v>
      </c>
      <c r="C106" s="71" t="s">
        <v>83</v>
      </c>
      <c r="D106" s="40">
        <v>6</v>
      </c>
      <c r="E106" s="81">
        <v>2E-3</v>
      </c>
      <c r="F106" s="85">
        <v>3.7269999999999998E-3</v>
      </c>
      <c r="G106" s="89">
        <f t="shared" ref="G106:G157" si="2">E106-F106</f>
        <v>-1.7269999999999998E-3</v>
      </c>
      <c r="I106" s="113"/>
    </row>
    <row r="107" spans="1:9" ht="24.95" customHeight="1" x14ac:dyDescent="0.2">
      <c r="A107" s="46" t="s">
        <v>27</v>
      </c>
      <c r="B107" s="46" t="s">
        <v>27</v>
      </c>
      <c r="C107" s="71" t="s">
        <v>84</v>
      </c>
      <c r="D107" s="40">
        <v>6</v>
      </c>
      <c r="E107" s="81">
        <v>1.1999999999999999E-3</v>
      </c>
      <c r="F107" s="85">
        <v>1.1999999999999999E-3</v>
      </c>
      <c r="G107" s="89">
        <f t="shared" si="2"/>
        <v>0</v>
      </c>
      <c r="I107" s="113"/>
    </row>
    <row r="108" spans="1:9" ht="24.95" customHeight="1" x14ac:dyDescent="0.25">
      <c r="A108" s="103" t="s">
        <v>74</v>
      </c>
      <c r="B108" s="103" t="s">
        <v>74</v>
      </c>
      <c r="C108" s="72" t="s">
        <v>85</v>
      </c>
      <c r="D108" s="40">
        <v>5</v>
      </c>
      <c r="E108" s="81">
        <v>6.5100000000000005E-2</v>
      </c>
      <c r="F108" s="85">
        <v>3.0103999999999999E-2</v>
      </c>
      <c r="G108" s="89">
        <f t="shared" si="2"/>
        <v>3.4996000000000006E-2</v>
      </c>
      <c r="I108" s="120"/>
    </row>
    <row r="109" spans="1:9" ht="24.95" customHeight="1" x14ac:dyDescent="0.25">
      <c r="A109" s="105" t="s">
        <v>59</v>
      </c>
      <c r="B109" s="105" t="s">
        <v>59</v>
      </c>
      <c r="C109" s="72" t="s">
        <v>86</v>
      </c>
      <c r="D109" s="39">
        <v>7</v>
      </c>
      <c r="E109" s="81">
        <v>4.0000000000000002E-4</v>
      </c>
      <c r="F109" s="85">
        <v>2.9999999999999997E-4</v>
      </c>
      <c r="G109" s="89">
        <f t="shared" si="2"/>
        <v>1.0000000000000005E-4</v>
      </c>
      <c r="I109" s="113"/>
    </row>
    <row r="110" spans="1:9" ht="24.95" customHeight="1" x14ac:dyDescent="0.25">
      <c r="A110" s="105" t="s">
        <v>59</v>
      </c>
      <c r="B110" s="105" t="s">
        <v>59</v>
      </c>
      <c r="C110" s="72" t="s">
        <v>87</v>
      </c>
      <c r="D110" s="47">
        <v>5</v>
      </c>
      <c r="E110" s="81">
        <v>1.4999999999999999E-2</v>
      </c>
      <c r="F110" s="85">
        <v>1.2045999999999999E-2</v>
      </c>
      <c r="G110" s="89">
        <f t="shared" si="2"/>
        <v>2.954E-3</v>
      </c>
      <c r="I110" s="113"/>
    </row>
    <row r="111" spans="1:9" ht="24.95" customHeight="1" x14ac:dyDescent="0.25">
      <c r="A111" s="46" t="s">
        <v>14</v>
      </c>
      <c r="B111" s="46" t="s">
        <v>14</v>
      </c>
      <c r="C111" s="33" t="s">
        <v>88</v>
      </c>
      <c r="D111" s="39">
        <v>7</v>
      </c>
      <c r="E111" s="81">
        <v>7.7700000000000002E-4</v>
      </c>
      <c r="F111" s="85">
        <v>1.1000000000000001E-3</v>
      </c>
      <c r="G111" s="89">
        <f t="shared" si="2"/>
        <v>-3.2300000000000004E-4</v>
      </c>
      <c r="I111" s="113"/>
    </row>
    <row r="112" spans="1:9" ht="24.95" customHeight="1" x14ac:dyDescent="0.25">
      <c r="A112" s="46" t="s">
        <v>90</v>
      </c>
      <c r="B112" s="46" t="s">
        <v>90</v>
      </c>
      <c r="C112" s="72" t="s">
        <v>89</v>
      </c>
      <c r="D112" s="40">
        <v>6</v>
      </c>
      <c r="E112" s="81">
        <v>6.4999999999999997E-3</v>
      </c>
      <c r="F112" s="85">
        <v>4.8370000000000002E-3</v>
      </c>
      <c r="G112" s="89">
        <f t="shared" si="2"/>
        <v>1.6629999999999995E-3</v>
      </c>
      <c r="I112" s="113"/>
    </row>
    <row r="113" spans="1:9" ht="24.95" customHeight="1" x14ac:dyDescent="0.25">
      <c r="A113" s="46" t="s">
        <v>14</v>
      </c>
      <c r="B113" s="46" t="s">
        <v>14</v>
      </c>
      <c r="C113" s="72" t="s">
        <v>97</v>
      </c>
      <c r="D113" s="40">
        <v>6</v>
      </c>
      <c r="E113" s="12">
        <v>1.0999999999999999E-2</v>
      </c>
      <c r="F113" s="12">
        <v>6.7380000000000001E-3</v>
      </c>
      <c r="G113" s="89">
        <f t="shared" si="2"/>
        <v>4.2619999999999993E-3</v>
      </c>
      <c r="I113" s="121"/>
    </row>
    <row r="114" spans="1:9" ht="24.95" customHeight="1" x14ac:dyDescent="0.25">
      <c r="A114" s="46" t="s">
        <v>162</v>
      </c>
      <c r="B114" s="46" t="s">
        <v>162</v>
      </c>
      <c r="C114" s="72" t="s">
        <v>97</v>
      </c>
      <c r="D114" s="40">
        <v>5</v>
      </c>
      <c r="E114" s="12">
        <v>0.02</v>
      </c>
      <c r="F114" s="12">
        <v>1.1153E-2</v>
      </c>
      <c r="G114" s="89">
        <f t="shared" si="2"/>
        <v>8.8470000000000007E-3</v>
      </c>
      <c r="I114" s="121"/>
    </row>
    <row r="115" spans="1:9" ht="24.95" customHeight="1" x14ac:dyDescent="0.25">
      <c r="A115" s="84" t="s">
        <v>59</v>
      </c>
      <c r="B115" s="84" t="s">
        <v>59</v>
      </c>
      <c r="C115" s="72" t="s">
        <v>108</v>
      </c>
      <c r="D115" s="40">
        <v>5</v>
      </c>
      <c r="E115" s="12">
        <v>1.4999999999999999E-2</v>
      </c>
      <c r="F115" s="12">
        <v>1.9973000000000001E-2</v>
      </c>
      <c r="G115" s="89">
        <f t="shared" si="2"/>
        <v>-4.9730000000000017E-3</v>
      </c>
      <c r="I115" s="121"/>
    </row>
    <row r="116" spans="1:9" ht="24.95" customHeight="1" x14ac:dyDescent="0.25">
      <c r="A116" s="84" t="s">
        <v>59</v>
      </c>
      <c r="B116" s="84" t="s">
        <v>59</v>
      </c>
      <c r="C116" s="72" t="s">
        <v>96</v>
      </c>
      <c r="D116" s="40">
        <v>5</v>
      </c>
      <c r="E116" s="81">
        <v>4.2000000000000003E-2</v>
      </c>
      <c r="F116" s="85">
        <v>3.0096000000000001E-2</v>
      </c>
      <c r="G116" s="89">
        <f t="shared" si="2"/>
        <v>1.1904000000000001E-2</v>
      </c>
      <c r="I116" s="113"/>
    </row>
    <row r="117" spans="1:9" ht="22.5" customHeight="1" x14ac:dyDescent="0.25">
      <c r="A117" s="106" t="s">
        <v>100</v>
      </c>
      <c r="B117" s="106" t="s">
        <v>100</v>
      </c>
      <c r="C117" s="72" t="s">
        <v>99</v>
      </c>
      <c r="D117" s="40">
        <v>6</v>
      </c>
      <c r="E117" s="81">
        <v>4.7699999999999999E-3</v>
      </c>
      <c r="F117" s="85">
        <v>4.4739999999999997E-3</v>
      </c>
      <c r="G117" s="89">
        <f t="shared" si="2"/>
        <v>2.9600000000000026E-4</v>
      </c>
      <c r="I117" s="113"/>
    </row>
    <row r="118" spans="1:9" ht="27" customHeight="1" x14ac:dyDescent="0.25">
      <c r="A118" s="46" t="s">
        <v>15</v>
      </c>
      <c r="B118" s="46" t="s">
        <v>15</v>
      </c>
      <c r="C118" s="72" t="s">
        <v>101</v>
      </c>
      <c r="D118" s="40">
        <v>6</v>
      </c>
      <c r="E118" s="81">
        <v>5.0000000000000001E-3</v>
      </c>
      <c r="F118" s="85">
        <v>2.3119999999999998E-3</v>
      </c>
      <c r="G118" s="89">
        <f t="shared" si="2"/>
        <v>2.6880000000000003E-3</v>
      </c>
      <c r="I118" s="120"/>
    </row>
    <row r="119" spans="1:9" ht="24.95" customHeight="1" x14ac:dyDescent="0.25">
      <c r="A119" s="105" t="s">
        <v>59</v>
      </c>
      <c r="B119" s="105" t="s">
        <v>59</v>
      </c>
      <c r="C119" s="72" t="s">
        <v>102</v>
      </c>
      <c r="D119" s="40">
        <v>5</v>
      </c>
      <c r="E119" s="81">
        <v>1.2999999999999999E-2</v>
      </c>
      <c r="F119" s="85">
        <v>1.0999999999999999E-2</v>
      </c>
      <c r="G119" s="89">
        <f t="shared" si="2"/>
        <v>2E-3</v>
      </c>
      <c r="I119" s="113"/>
    </row>
    <row r="120" spans="1:9" ht="24.95" customHeight="1" x14ac:dyDescent="0.25">
      <c r="A120" s="46" t="s">
        <v>27</v>
      </c>
      <c r="B120" s="46" t="s">
        <v>27</v>
      </c>
      <c r="C120" s="72" t="s">
        <v>106</v>
      </c>
      <c r="D120" s="40">
        <v>7</v>
      </c>
      <c r="E120" s="81">
        <v>5.8200000000000005E-4</v>
      </c>
      <c r="F120" s="85">
        <v>1.94E-4</v>
      </c>
      <c r="G120" s="89">
        <f t="shared" si="2"/>
        <v>3.8800000000000005E-4</v>
      </c>
      <c r="I120" s="113"/>
    </row>
    <row r="121" spans="1:9" ht="24.95" customHeight="1" x14ac:dyDescent="0.25">
      <c r="A121" s="46" t="s">
        <v>15</v>
      </c>
      <c r="B121" s="46" t="s">
        <v>15</v>
      </c>
      <c r="C121" s="72" t="s">
        <v>104</v>
      </c>
      <c r="D121" s="40">
        <v>7</v>
      </c>
      <c r="E121" s="81">
        <v>2.1599999999999999E-4</v>
      </c>
      <c r="F121" s="85">
        <v>1.85E-4</v>
      </c>
      <c r="G121" s="89">
        <f t="shared" si="2"/>
        <v>3.0999999999999995E-5</v>
      </c>
      <c r="I121" s="113"/>
    </row>
    <row r="122" spans="1:9" ht="24.95" customHeight="1" x14ac:dyDescent="0.25">
      <c r="A122" s="46" t="s">
        <v>162</v>
      </c>
      <c r="B122" s="46" t="s">
        <v>162</v>
      </c>
      <c r="C122" s="72" t="s">
        <v>107</v>
      </c>
      <c r="D122" s="40">
        <v>6</v>
      </c>
      <c r="E122" s="81">
        <v>2E-3</v>
      </c>
      <c r="F122" s="85">
        <v>7.3099999999999999E-4</v>
      </c>
      <c r="G122" s="89">
        <f t="shared" si="2"/>
        <v>1.2690000000000002E-3</v>
      </c>
      <c r="I122" s="113"/>
    </row>
    <row r="123" spans="1:9" ht="24.95" customHeight="1" x14ac:dyDescent="0.25">
      <c r="A123" s="46" t="s">
        <v>162</v>
      </c>
      <c r="B123" s="46" t="s">
        <v>162</v>
      </c>
      <c r="C123" s="72" t="s">
        <v>103</v>
      </c>
      <c r="D123" s="40">
        <v>7</v>
      </c>
      <c r="E123" s="81">
        <v>3.8000000000000002E-4</v>
      </c>
      <c r="F123" s="85">
        <v>2.9E-4</v>
      </c>
      <c r="G123" s="89">
        <f t="shared" si="2"/>
        <v>9.0000000000000019E-5</v>
      </c>
      <c r="I123" s="113"/>
    </row>
    <row r="124" spans="1:9" ht="24.95" customHeight="1" x14ac:dyDescent="0.25">
      <c r="A124" s="46" t="s">
        <v>15</v>
      </c>
      <c r="B124" s="46" t="s">
        <v>15</v>
      </c>
      <c r="C124" s="72" t="s">
        <v>115</v>
      </c>
      <c r="D124" s="40">
        <v>7</v>
      </c>
      <c r="E124" s="81">
        <v>6.2399999999999999E-4</v>
      </c>
      <c r="F124" s="85">
        <v>6.9999999999999999E-4</v>
      </c>
      <c r="G124" s="89">
        <f t="shared" si="2"/>
        <v>-7.6000000000000004E-5</v>
      </c>
      <c r="I124" s="113"/>
    </row>
    <row r="125" spans="1:9" ht="24.95" customHeight="1" x14ac:dyDescent="0.25">
      <c r="A125" s="46" t="s">
        <v>62</v>
      </c>
      <c r="B125" s="46" t="s">
        <v>62</v>
      </c>
      <c r="C125" s="72" t="s">
        <v>122</v>
      </c>
      <c r="D125" s="40">
        <v>7</v>
      </c>
      <c r="E125" s="81">
        <v>0</v>
      </c>
      <c r="F125" s="85">
        <v>4.06E-4</v>
      </c>
      <c r="G125" s="89">
        <f t="shared" si="2"/>
        <v>-4.06E-4</v>
      </c>
      <c r="I125" s="113"/>
    </row>
    <row r="126" spans="1:9" ht="24.95" customHeight="1" x14ac:dyDescent="0.25">
      <c r="A126" s="105" t="s">
        <v>59</v>
      </c>
      <c r="B126" s="105" t="s">
        <v>59</v>
      </c>
      <c r="C126" s="72" t="s">
        <v>123</v>
      </c>
      <c r="D126" s="40">
        <v>7</v>
      </c>
      <c r="E126" s="81">
        <v>4.57E-4</v>
      </c>
      <c r="F126" s="85">
        <v>3.2600000000000001E-4</v>
      </c>
      <c r="G126" s="89">
        <f t="shared" si="2"/>
        <v>1.3099999999999999E-4</v>
      </c>
      <c r="I126" s="120"/>
    </row>
    <row r="127" spans="1:9" ht="24.95" customHeight="1" x14ac:dyDescent="0.25">
      <c r="A127" s="46" t="s">
        <v>27</v>
      </c>
      <c r="B127" s="46" t="s">
        <v>27</v>
      </c>
      <c r="C127" s="72" t="s">
        <v>124</v>
      </c>
      <c r="D127" s="40">
        <v>7</v>
      </c>
      <c r="E127" s="81">
        <v>2.0000000000000001E-4</v>
      </c>
      <c r="F127" s="85">
        <v>1.94E-4</v>
      </c>
      <c r="G127" s="89">
        <f t="shared" si="2"/>
        <v>6.0000000000000103E-6</v>
      </c>
      <c r="I127" s="121"/>
    </row>
    <row r="128" spans="1:9" ht="24.95" customHeight="1" x14ac:dyDescent="0.25">
      <c r="A128" s="46" t="s">
        <v>15</v>
      </c>
      <c r="B128" s="46" t="s">
        <v>15</v>
      </c>
      <c r="C128" s="72" t="s">
        <v>125</v>
      </c>
      <c r="D128" s="40">
        <v>6</v>
      </c>
      <c r="E128" s="81">
        <v>3.0000000000000001E-3</v>
      </c>
      <c r="F128" s="85">
        <v>2.66E-3</v>
      </c>
      <c r="G128" s="89">
        <f t="shared" si="2"/>
        <v>3.4000000000000002E-4</v>
      </c>
      <c r="I128" s="121"/>
    </row>
    <row r="129" spans="1:9" ht="24.95" customHeight="1" x14ac:dyDescent="0.25">
      <c r="A129" s="46" t="s">
        <v>117</v>
      </c>
      <c r="B129" s="46" t="s">
        <v>117</v>
      </c>
      <c r="C129" s="72" t="s">
        <v>118</v>
      </c>
      <c r="D129" s="40">
        <v>6</v>
      </c>
      <c r="E129" s="81">
        <v>5.4999999999999997E-3</v>
      </c>
      <c r="F129" s="85">
        <v>0</v>
      </c>
      <c r="G129" s="89">
        <f t="shared" si="2"/>
        <v>5.4999999999999997E-3</v>
      </c>
      <c r="I129" s="121"/>
    </row>
    <row r="130" spans="1:9" ht="24.95" customHeight="1" x14ac:dyDescent="0.25">
      <c r="A130" s="46" t="s">
        <v>14</v>
      </c>
      <c r="B130" s="46" t="s">
        <v>14</v>
      </c>
      <c r="C130" s="72" t="s">
        <v>119</v>
      </c>
      <c r="D130" s="40">
        <v>7</v>
      </c>
      <c r="E130" s="81">
        <v>1.258E-3</v>
      </c>
      <c r="F130" s="85">
        <v>9.7999999999999997E-4</v>
      </c>
      <c r="G130" s="89">
        <f t="shared" si="2"/>
        <v>2.7800000000000004E-4</v>
      </c>
      <c r="I130" s="113"/>
    </row>
    <row r="131" spans="1:9" ht="24.95" customHeight="1" x14ac:dyDescent="0.25">
      <c r="A131" s="84" t="s">
        <v>59</v>
      </c>
      <c r="B131" s="84" t="s">
        <v>59</v>
      </c>
      <c r="C131" s="72" t="s">
        <v>120</v>
      </c>
      <c r="D131" s="40">
        <v>5</v>
      </c>
      <c r="E131" s="81">
        <v>3.3399999999999999E-2</v>
      </c>
      <c r="F131" s="85">
        <v>1.8737E-2</v>
      </c>
      <c r="G131" s="89">
        <f t="shared" si="2"/>
        <v>1.4662999999999999E-2</v>
      </c>
      <c r="I131" s="121"/>
    </row>
    <row r="132" spans="1:9" ht="24.95" customHeight="1" x14ac:dyDescent="0.25">
      <c r="A132" s="46" t="s">
        <v>14</v>
      </c>
      <c r="B132" s="46" t="s">
        <v>14</v>
      </c>
      <c r="C132" s="72" t="s">
        <v>121</v>
      </c>
      <c r="D132" s="63">
        <v>7</v>
      </c>
      <c r="E132" s="81">
        <v>1.1000000000000001E-3</v>
      </c>
      <c r="F132" s="85">
        <v>0</v>
      </c>
      <c r="G132" s="89">
        <f t="shared" si="2"/>
        <v>1.1000000000000001E-3</v>
      </c>
      <c r="I132" s="121"/>
    </row>
    <row r="133" spans="1:9" ht="24.95" customHeight="1" x14ac:dyDescent="0.25">
      <c r="A133" s="46" t="s">
        <v>14</v>
      </c>
      <c r="B133" s="46" t="s">
        <v>14</v>
      </c>
      <c r="C133" s="72" t="s">
        <v>128</v>
      </c>
      <c r="D133" s="63">
        <v>7</v>
      </c>
      <c r="E133" s="81">
        <v>3.5E-4</v>
      </c>
      <c r="F133" s="85">
        <v>0</v>
      </c>
      <c r="G133" s="89">
        <f t="shared" si="2"/>
        <v>3.5E-4</v>
      </c>
      <c r="I133" s="121"/>
    </row>
    <row r="134" spans="1:9" ht="24.95" customHeight="1" x14ac:dyDescent="0.25">
      <c r="A134" s="46" t="s">
        <v>162</v>
      </c>
      <c r="B134" s="46" t="s">
        <v>162</v>
      </c>
      <c r="C134" s="73" t="s">
        <v>129</v>
      </c>
      <c r="D134" s="63">
        <v>7</v>
      </c>
      <c r="E134" s="81">
        <v>7.2800000000000002E-4</v>
      </c>
      <c r="F134" s="85">
        <v>0</v>
      </c>
      <c r="G134" s="89">
        <f t="shared" si="2"/>
        <v>7.2800000000000002E-4</v>
      </c>
      <c r="I134" s="121"/>
    </row>
    <row r="135" spans="1:9" ht="24.95" customHeight="1" x14ac:dyDescent="0.25">
      <c r="A135" s="46" t="s">
        <v>162</v>
      </c>
      <c r="B135" s="46" t="s">
        <v>162</v>
      </c>
      <c r="C135" s="73" t="s">
        <v>130</v>
      </c>
      <c r="D135" s="63">
        <v>7</v>
      </c>
      <c r="E135" s="81">
        <v>1.7100000000000001E-4</v>
      </c>
      <c r="F135" s="85">
        <v>1.83E-4</v>
      </c>
      <c r="G135" s="89">
        <f t="shared" si="2"/>
        <v>-1.1999999999999994E-5</v>
      </c>
      <c r="I135" s="121"/>
    </row>
    <row r="136" spans="1:9" ht="24.95" customHeight="1" x14ac:dyDescent="0.25">
      <c r="A136" s="46" t="s">
        <v>14</v>
      </c>
      <c r="B136" s="46" t="s">
        <v>14</v>
      </c>
      <c r="C136" s="72" t="s">
        <v>131</v>
      </c>
      <c r="D136" s="63">
        <v>6</v>
      </c>
      <c r="E136" s="81">
        <v>5.1999999999999998E-3</v>
      </c>
      <c r="F136" s="85">
        <v>0</v>
      </c>
      <c r="G136" s="89">
        <f t="shared" si="2"/>
        <v>5.1999999999999998E-3</v>
      </c>
      <c r="I136" s="121"/>
    </row>
    <row r="137" spans="1:9" ht="24.95" customHeight="1" x14ac:dyDescent="0.25">
      <c r="A137" s="46" t="s">
        <v>15</v>
      </c>
      <c r="B137" s="46" t="s">
        <v>15</v>
      </c>
      <c r="C137" s="74" t="s">
        <v>133</v>
      </c>
      <c r="D137" s="63">
        <v>6</v>
      </c>
      <c r="E137" s="81">
        <v>8.0000000000000004E-4</v>
      </c>
      <c r="F137" s="85">
        <v>9.7799999999999992E-4</v>
      </c>
      <c r="G137" s="89">
        <f t="shared" si="2"/>
        <v>-1.7799999999999988E-4</v>
      </c>
      <c r="I137" s="121"/>
    </row>
    <row r="138" spans="1:9" ht="24.95" customHeight="1" x14ac:dyDescent="0.25">
      <c r="A138" s="84" t="s">
        <v>59</v>
      </c>
      <c r="B138" s="84" t="s">
        <v>59</v>
      </c>
      <c r="C138" s="72" t="s">
        <v>140</v>
      </c>
      <c r="D138" s="63">
        <v>6</v>
      </c>
      <c r="E138" s="81">
        <v>1E-3</v>
      </c>
      <c r="F138" s="85">
        <v>0</v>
      </c>
      <c r="G138" s="89">
        <f t="shared" si="2"/>
        <v>1E-3</v>
      </c>
      <c r="I138" s="119"/>
    </row>
    <row r="139" spans="1:9" ht="24.95" customHeight="1" x14ac:dyDescent="0.25">
      <c r="A139" s="46" t="s">
        <v>14</v>
      </c>
      <c r="B139" s="46" t="s">
        <v>14</v>
      </c>
      <c r="C139" s="72" t="s">
        <v>141</v>
      </c>
      <c r="D139" s="63">
        <v>6</v>
      </c>
      <c r="E139" s="81">
        <v>0.01</v>
      </c>
      <c r="F139" s="85">
        <v>9.2000000000000003E-4</v>
      </c>
      <c r="G139" s="89">
        <f t="shared" si="2"/>
        <v>9.0799999999999995E-3</v>
      </c>
      <c r="I139" s="119"/>
    </row>
    <row r="140" spans="1:9" ht="24.95" customHeight="1" x14ac:dyDescent="0.25">
      <c r="A140" s="46" t="s">
        <v>27</v>
      </c>
      <c r="B140" s="46" t="s">
        <v>27</v>
      </c>
      <c r="C140" s="75" t="s">
        <v>142</v>
      </c>
      <c r="D140" s="63">
        <v>4</v>
      </c>
      <c r="E140" s="81">
        <v>0.35</v>
      </c>
      <c r="F140" s="85">
        <v>0.16148299999999999</v>
      </c>
      <c r="G140" s="89">
        <f t="shared" si="2"/>
        <v>0.18851699999999999</v>
      </c>
      <c r="I140" s="119"/>
    </row>
    <row r="141" spans="1:9" ht="24.95" customHeight="1" x14ac:dyDescent="0.25">
      <c r="A141" s="110" t="s">
        <v>27</v>
      </c>
      <c r="B141" s="110" t="s">
        <v>27</v>
      </c>
      <c r="C141" s="72" t="s">
        <v>145</v>
      </c>
      <c r="D141" s="63">
        <v>6</v>
      </c>
      <c r="E141" s="81">
        <v>0</v>
      </c>
      <c r="F141" s="85">
        <v>0</v>
      </c>
      <c r="G141" s="89">
        <f t="shared" si="2"/>
        <v>0</v>
      </c>
      <c r="I141" s="119"/>
    </row>
    <row r="142" spans="1:9" ht="24.95" customHeight="1" x14ac:dyDescent="0.25">
      <c r="A142" s="46" t="s">
        <v>15</v>
      </c>
      <c r="B142" s="46" t="s">
        <v>15</v>
      </c>
      <c r="C142" s="72" t="s">
        <v>147</v>
      </c>
      <c r="D142" s="63">
        <v>7</v>
      </c>
      <c r="E142" s="81">
        <v>5.0000000000000001E-4</v>
      </c>
      <c r="F142" s="85">
        <v>5.1800000000000001E-4</v>
      </c>
      <c r="G142" s="89">
        <f t="shared" si="2"/>
        <v>-1.8000000000000004E-5</v>
      </c>
      <c r="I142" s="119"/>
    </row>
    <row r="143" spans="1:9" ht="24.95" customHeight="1" x14ac:dyDescent="0.25">
      <c r="A143" s="46" t="s">
        <v>15</v>
      </c>
      <c r="B143" s="46" t="s">
        <v>15</v>
      </c>
      <c r="C143" s="74" t="s">
        <v>148</v>
      </c>
      <c r="D143" s="63">
        <v>6</v>
      </c>
      <c r="E143" s="81">
        <v>5.0000000000000001E-3</v>
      </c>
      <c r="F143" s="85">
        <v>1.181E-3</v>
      </c>
      <c r="G143" s="89">
        <f t="shared" si="2"/>
        <v>3.8190000000000003E-3</v>
      </c>
      <c r="I143" s="119"/>
    </row>
    <row r="144" spans="1:9" ht="24.95" customHeight="1" x14ac:dyDescent="0.25">
      <c r="A144" s="46" t="s">
        <v>27</v>
      </c>
      <c r="B144" s="46" t="s">
        <v>27</v>
      </c>
      <c r="C144" s="72" t="s">
        <v>95</v>
      </c>
      <c r="D144" s="63" t="s">
        <v>113</v>
      </c>
      <c r="E144" s="81">
        <v>1.2500000000000001E-2</v>
      </c>
      <c r="F144" s="85">
        <v>1.3387E-2</v>
      </c>
      <c r="G144" s="89">
        <f t="shared" si="2"/>
        <v>-8.869999999999989E-4</v>
      </c>
      <c r="I144" s="119"/>
    </row>
    <row r="145" spans="1:9" ht="24.95" customHeight="1" x14ac:dyDescent="0.2">
      <c r="A145" s="46" t="s">
        <v>14</v>
      </c>
      <c r="B145" s="46" t="s">
        <v>14</v>
      </c>
      <c r="C145" s="76" t="s">
        <v>156</v>
      </c>
      <c r="D145" s="63">
        <v>6</v>
      </c>
      <c r="E145" s="81">
        <v>6.0000000000000001E-3</v>
      </c>
      <c r="F145" s="85">
        <v>6.143E-3</v>
      </c>
      <c r="G145" s="89">
        <f t="shared" si="2"/>
        <v>-1.429999999999999E-4</v>
      </c>
      <c r="I145" s="113"/>
    </row>
    <row r="146" spans="1:9" ht="24.95" customHeight="1" x14ac:dyDescent="0.2">
      <c r="A146" s="46" t="s">
        <v>14</v>
      </c>
      <c r="B146" s="46" t="s">
        <v>14</v>
      </c>
      <c r="C146" s="76" t="s">
        <v>180</v>
      </c>
      <c r="D146" s="63">
        <v>6</v>
      </c>
      <c r="E146" s="81">
        <v>1E-3</v>
      </c>
      <c r="F146" s="85">
        <v>6.9499999999999998E-4</v>
      </c>
      <c r="G146" s="89">
        <f t="shared" si="2"/>
        <v>3.0500000000000004E-4</v>
      </c>
      <c r="I146" s="113"/>
    </row>
    <row r="147" spans="1:9" ht="24.95" customHeight="1" x14ac:dyDescent="0.2">
      <c r="A147" s="46" t="s">
        <v>100</v>
      </c>
      <c r="B147" s="46" t="s">
        <v>100</v>
      </c>
      <c r="C147" s="76" t="s">
        <v>151</v>
      </c>
      <c r="D147" s="63">
        <v>5</v>
      </c>
      <c r="E147" s="81">
        <v>0.04</v>
      </c>
      <c r="F147" s="85">
        <v>3.4250000000000003E-2</v>
      </c>
      <c r="G147" s="89">
        <f t="shared" si="2"/>
        <v>5.7499999999999982E-3</v>
      </c>
      <c r="I147" s="113"/>
    </row>
    <row r="148" spans="1:9" ht="24.95" customHeight="1" x14ac:dyDescent="0.2">
      <c r="A148" s="46" t="s">
        <v>162</v>
      </c>
      <c r="B148" s="46" t="s">
        <v>162</v>
      </c>
      <c r="C148" s="76" t="s">
        <v>149</v>
      </c>
      <c r="D148" s="63">
        <v>6</v>
      </c>
      <c r="E148" s="81">
        <v>6.1000000000000004E-3</v>
      </c>
      <c r="F148" s="85">
        <v>2.6340000000000001E-3</v>
      </c>
      <c r="G148" s="89">
        <f t="shared" si="2"/>
        <v>3.4660000000000003E-3</v>
      </c>
      <c r="I148" s="113"/>
    </row>
    <row r="149" spans="1:9" ht="24.95" customHeight="1" x14ac:dyDescent="0.2">
      <c r="A149" s="46" t="s">
        <v>15</v>
      </c>
      <c r="B149" s="46" t="s">
        <v>15</v>
      </c>
      <c r="C149" s="76" t="s">
        <v>157</v>
      </c>
      <c r="D149" s="63">
        <v>6</v>
      </c>
      <c r="E149" s="81">
        <v>3.0000000000000001E-3</v>
      </c>
      <c r="F149" s="85">
        <v>8.0000000000000004E-4</v>
      </c>
      <c r="G149" s="89">
        <f t="shared" si="2"/>
        <v>2.2000000000000001E-3</v>
      </c>
      <c r="I149" s="113"/>
    </row>
    <row r="150" spans="1:9" ht="24.95" customHeight="1" x14ac:dyDescent="0.2">
      <c r="A150" s="46" t="s">
        <v>15</v>
      </c>
      <c r="B150" s="46" t="s">
        <v>15</v>
      </c>
      <c r="C150" s="76" t="s">
        <v>158</v>
      </c>
      <c r="D150" s="63">
        <v>5</v>
      </c>
      <c r="E150" s="81">
        <v>1.7108999999999999E-2</v>
      </c>
      <c r="F150" s="85">
        <v>1.5918999999999999E-2</v>
      </c>
      <c r="G150" s="89">
        <f t="shared" si="2"/>
        <v>1.1900000000000001E-3</v>
      </c>
      <c r="I150" s="113"/>
    </row>
    <row r="151" spans="1:9" ht="24.95" customHeight="1" x14ac:dyDescent="0.2">
      <c r="A151" s="46" t="s">
        <v>160</v>
      </c>
      <c r="B151" s="46" t="s">
        <v>160</v>
      </c>
      <c r="C151" s="76" t="s">
        <v>159</v>
      </c>
      <c r="D151" s="63">
        <v>6</v>
      </c>
      <c r="E151" s="81">
        <v>1.1000000000000001E-3</v>
      </c>
      <c r="F151" s="85">
        <v>6.3889999999999997E-3</v>
      </c>
      <c r="G151" s="89">
        <f t="shared" si="2"/>
        <v>-5.2889999999999994E-3</v>
      </c>
      <c r="I151" s="113"/>
    </row>
    <row r="152" spans="1:9" ht="24.95" customHeight="1" x14ac:dyDescent="0.2">
      <c r="A152" s="46" t="s">
        <v>175</v>
      </c>
      <c r="B152" s="46" t="s">
        <v>15</v>
      </c>
      <c r="C152" s="76" t="s">
        <v>161</v>
      </c>
      <c r="D152" s="63">
        <v>4</v>
      </c>
      <c r="E152" s="81">
        <v>0</v>
      </c>
      <c r="F152" s="85">
        <v>3.4900000000000003E-4</v>
      </c>
      <c r="G152" s="89">
        <f t="shared" si="2"/>
        <v>-3.4900000000000003E-4</v>
      </c>
      <c r="I152" s="113"/>
    </row>
    <row r="153" spans="1:9" ht="24.95" customHeight="1" x14ac:dyDescent="0.2">
      <c r="A153" s="46" t="s">
        <v>100</v>
      </c>
      <c r="B153" s="46" t="s">
        <v>100</v>
      </c>
      <c r="C153" s="76" t="s">
        <v>183</v>
      </c>
      <c r="D153" s="63">
        <v>5</v>
      </c>
      <c r="E153" s="81">
        <v>0.12</v>
      </c>
      <c r="F153" s="85">
        <v>6.8592E-2</v>
      </c>
      <c r="G153" s="89">
        <f t="shared" si="2"/>
        <v>5.1407999999999995E-2</v>
      </c>
      <c r="I153" s="113"/>
    </row>
    <row r="154" spans="1:9" ht="24.95" customHeight="1" x14ac:dyDescent="0.2">
      <c r="A154" s="46" t="s">
        <v>175</v>
      </c>
      <c r="B154" s="46" t="s">
        <v>15</v>
      </c>
      <c r="C154" s="76" t="s">
        <v>168</v>
      </c>
      <c r="D154" s="63">
        <v>5</v>
      </c>
      <c r="E154" s="81">
        <v>1.2239999999999999E-2</v>
      </c>
      <c r="F154" s="85">
        <v>8.2999999999999998E-5</v>
      </c>
      <c r="G154" s="89">
        <f t="shared" si="2"/>
        <v>1.2156999999999999E-2</v>
      </c>
      <c r="I154" s="113"/>
    </row>
    <row r="155" spans="1:9" ht="24.95" customHeight="1" x14ac:dyDescent="0.2">
      <c r="A155" s="46" t="s">
        <v>162</v>
      </c>
      <c r="B155" s="46" t="s">
        <v>162</v>
      </c>
      <c r="C155" s="76" t="s">
        <v>184</v>
      </c>
      <c r="D155" s="63">
        <v>7</v>
      </c>
      <c r="E155" s="81">
        <v>5.5500000000000005E-4</v>
      </c>
      <c r="F155" s="85">
        <v>0</v>
      </c>
      <c r="G155" s="89">
        <f t="shared" si="2"/>
        <v>5.5500000000000005E-4</v>
      </c>
      <c r="I155" s="113"/>
    </row>
    <row r="156" spans="1:9" ht="24.95" customHeight="1" x14ac:dyDescent="0.2">
      <c r="A156" s="46" t="s">
        <v>162</v>
      </c>
      <c r="B156" s="46" t="s">
        <v>162</v>
      </c>
      <c r="C156" s="76" t="s">
        <v>176</v>
      </c>
      <c r="D156" s="63">
        <v>7</v>
      </c>
      <c r="E156" s="81">
        <v>2.7500000000000002E-4</v>
      </c>
      <c r="F156" s="85">
        <v>2.5000000000000001E-5</v>
      </c>
      <c r="G156" s="89">
        <f t="shared" si="2"/>
        <v>2.5000000000000001E-4</v>
      </c>
      <c r="I156" s="113"/>
    </row>
    <row r="157" spans="1:9" ht="24.95" customHeight="1" x14ac:dyDescent="0.25">
      <c r="A157" s="46"/>
      <c r="B157" s="46"/>
      <c r="C157" s="72" t="s">
        <v>114</v>
      </c>
      <c r="D157" s="63">
        <v>8</v>
      </c>
      <c r="E157" s="81">
        <v>2.2269999999999999</v>
      </c>
      <c r="F157" s="85">
        <v>2.5284439999999999</v>
      </c>
      <c r="G157" s="89">
        <f t="shared" si="2"/>
        <v>-0.30144400000000005</v>
      </c>
      <c r="I157" s="113"/>
    </row>
    <row r="158" spans="1:9" x14ac:dyDescent="0.25">
      <c r="E158" s="37">
        <f>SUM(E15:E157)</f>
        <v>5.9646309999999989</v>
      </c>
      <c r="F158" s="37">
        <f t="shared" ref="F158:G158" si="3">SUM(F15:F157)</f>
        <v>5.4127139999999994</v>
      </c>
      <c r="G158" s="37">
        <f t="shared" si="3"/>
        <v>0.55191699999999977</v>
      </c>
    </row>
    <row r="159" spans="1:9" x14ac:dyDescent="0.25">
      <c r="E159" s="37"/>
      <c r="F159" s="37"/>
    </row>
  </sheetData>
  <mergeCells count="4">
    <mergeCell ref="A7:G7"/>
    <mergeCell ref="A8:G8"/>
    <mergeCell ref="A9:G9"/>
    <mergeCell ref="B11:F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79A65-DEB6-42C9-9717-49D02437BEDA}">
  <dimension ref="A1:I161"/>
  <sheetViews>
    <sheetView workbookViewId="0">
      <selection sqref="A1:XFD1048576"/>
    </sheetView>
  </sheetViews>
  <sheetFormatPr defaultRowHeight="11.25" x14ac:dyDescent="0.25"/>
  <cols>
    <col min="1" max="1" width="20.28515625" style="1" customWidth="1"/>
    <col min="2" max="2" width="21" style="1" customWidth="1"/>
    <col min="3" max="3" width="30.5703125" style="1" customWidth="1"/>
    <col min="4" max="4" width="8" style="1" customWidth="1"/>
    <col min="5" max="5" width="12" style="1" customWidth="1"/>
    <col min="6" max="6" width="12.42578125" style="1" customWidth="1"/>
    <col min="7" max="7" width="11.42578125" style="1" customWidth="1"/>
    <col min="8" max="8" width="9.140625" style="1"/>
    <col min="9" max="9" width="11.42578125" style="1" bestFit="1" customWidth="1"/>
    <col min="10" max="253" width="9.140625" style="1"/>
    <col min="254" max="254" width="4.140625" style="1" customWidth="1"/>
    <col min="255" max="255" width="25" style="1" customWidth="1"/>
    <col min="256" max="256" width="17.5703125" style="1" customWidth="1"/>
    <col min="257" max="257" width="17.7109375" style="1" customWidth="1"/>
    <col min="258" max="258" width="17" style="1" customWidth="1"/>
    <col min="259" max="259" width="16.42578125" style="1" customWidth="1"/>
    <col min="260" max="260" width="23" style="1" customWidth="1"/>
    <col min="261" max="261" width="13.42578125" style="1" customWidth="1"/>
    <col min="262" max="262" width="13.7109375" style="1" customWidth="1"/>
    <col min="263" max="263" width="23" style="1" customWidth="1"/>
    <col min="264" max="509" width="9.140625" style="1"/>
    <col min="510" max="510" width="4.140625" style="1" customWidth="1"/>
    <col min="511" max="511" width="25" style="1" customWidth="1"/>
    <col min="512" max="512" width="17.5703125" style="1" customWidth="1"/>
    <col min="513" max="513" width="17.7109375" style="1" customWidth="1"/>
    <col min="514" max="514" width="17" style="1" customWidth="1"/>
    <col min="515" max="515" width="16.42578125" style="1" customWidth="1"/>
    <col min="516" max="516" width="23" style="1" customWidth="1"/>
    <col min="517" max="517" width="13.42578125" style="1" customWidth="1"/>
    <col min="518" max="518" width="13.7109375" style="1" customWidth="1"/>
    <col min="519" max="519" width="23" style="1" customWidth="1"/>
    <col min="520" max="765" width="9.140625" style="1"/>
    <col min="766" max="766" width="4.140625" style="1" customWidth="1"/>
    <col min="767" max="767" width="25" style="1" customWidth="1"/>
    <col min="768" max="768" width="17.5703125" style="1" customWidth="1"/>
    <col min="769" max="769" width="17.7109375" style="1" customWidth="1"/>
    <col min="770" max="770" width="17" style="1" customWidth="1"/>
    <col min="771" max="771" width="16.42578125" style="1" customWidth="1"/>
    <col min="772" max="772" width="23" style="1" customWidth="1"/>
    <col min="773" max="773" width="13.42578125" style="1" customWidth="1"/>
    <col min="774" max="774" width="13.7109375" style="1" customWidth="1"/>
    <col min="775" max="775" width="23" style="1" customWidth="1"/>
    <col min="776" max="1021" width="9.140625" style="1"/>
    <col min="1022" max="1022" width="4.140625" style="1" customWidth="1"/>
    <col min="1023" max="1023" width="25" style="1" customWidth="1"/>
    <col min="1024" max="1024" width="17.5703125" style="1" customWidth="1"/>
    <col min="1025" max="1025" width="17.7109375" style="1" customWidth="1"/>
    <col min="1026" max="1026" width="17" style="1" customWidth="1"/>
    <col min="1027" max="1027" width="16.42578125" style="1" customWidth="1"/>
    <col min="1028" max="1028" width="23" style="1" customWidth="1"/>
    <col min="1029" max="1029" width="13.42578125" style="1" customWidth="1"/>
    <col min="1030" max="1030" width="13.7109375" style="1" customWidth="1"/>
    <col min="1031" max="1031" width="23" style="1" customWidth="1"/>
    <col min="1032" max="1277" width="9.140625" style="1"/>
    <col min="1278" max="1278" width="4.140625" style="1" customWidth="1"/>
    <col min="1279" max="1279" width="25" style="1" customWidth="1"/>
    <col min="1280" max="1280" width="17.5703125" style="1" customWidth="1"/>
    <col min="1281" max="1281" width="17.7109375" style="1" customWidth="1"/>
    <col min="1282" max="1282" width="17" style="1" customWidth="1"/>
    <col min="1283" max="1283" width="16.42578125" style="1" customWidth="1"/>
    <col min="1284" max="1284" width="23" style="1" customWidth="1"/>
    <col min="1285" max="1285" width="13.42578125" style="1" customWidth="1"/>
    <col min="1286" max="1286" width="13.7109375" style="1" customWidth="1"/>
    <col min="1287" max="1287" width="23" style="1" customWidth="1"/>
    <col min="1288" max="1533" width="9.140625" style="1"/>
    <col min="1534" max="1534" width="4.140625" style="1" customWidth="1"/>
    <col min="1535" max="1535" width="25" style="1" customWidth="1"/>
    <col min="1536" max="1536" width="17.5703125" style="1" customWidth="1"/>
    <col min="1537" max="1537" width="17.7109375" style="1" customWidth="1"/>
    <col min="1538" max="1538" width="17" style="1" customWidth="1"/>
    <col min="1539" max="1539" width="16.42578125" style="1" customWidth="1"/>
    <col min="1540" max="1540" width="23" style="1" customWidth="1"/>
    <col min="1541" max="1541" width="13.42578125" style="1" customWidth="1"/>
    <col min="1542" max="1542" width="13.7109375" style="1" customWidth="1"/>
    <col min="1543" max="1543" width="23" style="1" customWidth="1"/>
    <col min="1544" max="1789" width="9.140625" style="1"/>
    <col min="1790" max="1790" width="4.140625" style="1" customWidth="1"/>
    <col min="1791" max="1791" width="25" style="1" customWidth="1"/>
    <col min="1792" max="1792" width="17.5703125" style="1" customWidth="1"/>
    <col min="1793" max="1793" width="17.7109375" style="1" customWidth="1"/>
    <col min="1794" max="1794" width="17" style="1" customWidth="1"/>
    <col min="1795" max="1795" width="16.42578125" style="1" customWidth="1"/>
    <col min="1796" max="1796" width="23" style="1" customWidth="1"/>
    <col min="1797" max="1797" width="13.42578125" style="1" customWidth="1"/>
    <col min="1798" max="1798" width="13.7109375" style="1" customWidth="1"/>
    <col min="1799" max="1799" width="23" style="1" customWidth="1"/>
    <col min="1800" max="2045" width="9.140625" style="1"/>
    <col min="2046" max="2046" width="4.140625" style="1" customWidth="1"/>
    <col min="2047" max="2047" width="25" style="1" customWidth="1"/>
    <col min="2048" max="2048" width="17.5703125" style="1" customWidth="1"/>
    <col min="2049" max="2049" width="17.7109375" style="1" customWidth="1"/>
    <col min="2050" max="2050" width="17" style="1" customWidth="1"/>
    <col min="2051" max="2051" width="16.42578125" style="1" customWidth="1"/>
    <col min="2052" max="2052" width="23" style="1" customWidth="1"/>
    <col min="2053" max="2053" width="13.42578125" style="1" customWidth="1"/>
    <col min="2054" max="2054" width="13.7109375" style="1" customWidth="1"/>
    <col min="2055" max="2055" width="23" style="1" customWidth="1"/>
    <col min="2056" max="2301" width="9.140625" style="1"/>
    <col min="2302" max="2302" width="4.140625" style="1" customWidth="1"/>
    <col min="2303" max="2303" width="25" style="1" customWidth="1"/>
    <col min="2304" max="2304" width="17.5703125" style="1" customWidth="1"/>
    <col min="2305" max="2305" width="17.7109375" style="1" customWidth="1"/>
    <col min="2306" max="2306" width="17" style="1" customWidth="1"/>
    <col min="2307" max="2307" width="16.42578125" style="1" customWidth="1"/>
    <col min="2308" max="2308" width="23" style="1" customWidth="1"/>
    <col min="2309" max="2309" width="13.42578125" style="1" customWidth="1"/>
    <col min="2310" max="2310" width="13.7109375" style="1" customWidth="1"/>
    <col min="2311" max="2311" width="23" style="1" customWidth="1"/>
    <col min="2312" max="2557" width="9.140625" style="1"/>
    <col min="2558" max="2558" width="4.140625" style="1" customWidth="1"/>
    <col min="2559" max="2559" width="25" style="1" customWidth="1"/>
    <col min="2560" max="2560" width="17.5703125" style="1" customWidth="1"/>
    <col min="2561" max="2561" width="17.7109375" style="1" customWidth="1"/>
    <col min="2562" max="2562" width="17" style="1" customWidth="1"/>
    <col min="2563" max="2563" width="16.42578125" style="1" customWidth="1"/>
    <col min="2564" max="2564" width="23" style="1" customWidth="1"/>
    <col min="2565" max="2565" width="13.42578125" style="1" customWidth="1"/>
    <col min="2566" max="2566" width="13.7109375" style="1" customWidth="1"/>
    <col min="2567" max="2567" width="23" style="1" customWidth="1"/>
    <col min="2568" max="2813" width="9.140625" style="1"/>
    <col min="2814" max="2814" width="4.140625" style="1" customWidth="1"/>
    <col min="2815" max="2815" width="25" style="1" customWidth="1"/>
    <col min="2816" max="2816" width="17.5703125" style="1" customWidth="1"/>
    <col min="2817" max="2817" width="17.7109375" style="1" customWidth="1"/>
    <col min="2818" max="2818" width="17" style="1" customWidth="1"/>
    <col min="2819" max="2819" width="16.42578125" style="1" customWidth="1"/>
    <col min="2820" max="2820" width="23" style="1" customWidth="1"/>
    <col min="2821" max="2821" width="13.42578125" style="1" customWidth="1"/>
    <col min="2822" max="2822" width="13.7109375" style="1" customWidth="1"/>
    <col min="2823" max="2823" width="23" style="1" customWidth="1"/>
    <col min="2824" max="3069" width="9.140625" style="1"/>
    <col min="3070" max="3070" width="4.140625" style="1" customWidth="1"/>
    <col min="3071" max="3071" width="25" style="1" customWidth="1"/>
    <col min="3072" max="3072" width="17.5703125" style="1" customWidth="1"/>
    <col min="3073" max="3073" width="17.7109375" style="1" customWidth="1"/>
    <col min="3074" max="3074" width="17" style="1" customWidth="1"/>
    <col min="3075" max="3075" width="16.42578125" style="1" customWidth="1"/>
    <col min="3076" max="3076" width="23" style="1" customWidth="1"/>
    <col min="3077" max="3077" width="13.42578125" style="1" customWidth="1"/>
    <col min="3078" max="3078" width="13.7109375" style="1" customWidth="1"/>
    <col min="3079" max="3079" width="23" style="1" customWidth="1"/>
    <col min="3080" max="3325" width="9.140625" style="1"/>
    <col min="3326" max="3326" width="4.140625" style="1" customWidth="1"/>
    <col min="3327" max="3327" width="25" style="1" customWidth="1"/>
    <col min="3328" max="3328" width="17.5703125" style="1" customWidth="1"/>
    <col min="3329" max="3329" width="17.7109375" style="1" customWidth="1"/>
    <col min="3330" max="3330" width="17" style="1" customWidth="1"/>
    <col min="3331" max="3331" width="16.42578125" style="1" customWidth="1"/>
    <col min="3332" max="3332" width="23" style="1" customWidth="1"/>
    <col min="3333" max="3333" width="13.42578125" style="1" customWidth="1"/>
    <col min="3334" max="3334" width="13.7109375" style="1" customWidth="1"/>
    <col min="3335" max="3335" width="23" style="1" customWidth="1"/>
    <col min="3336" max="3581" width="9.140625" style="1"/>
    <col min="3582" max="3582" width="4.140625" style="1" customWidth="1"/>
    <col min="3583" max="3583" width="25" style="1" customWidth="1"/>
    <col min="3584" max="3584" width="17.5703125" style="1" customWidth="1"/>
    <col min="3585" max="3585" width="17.7109375" style="1" customWidth="1"/>
    <col min="3586" max="3586" width="17" style="1" customWidth="1"/>
    <col min="3587" max="3587" width="16.42578125" style="1" customWidth="1"/>
    <col min="3588" max="3588" width="23" style="1" customWidth="1"/>
    <col min="3589" max="3589" width="13.42578125" style="1" customWidth="1"/>
    <col min="3590" max="3590" width="13.7109375" style="1" customWidth="1"/>
    <col min="3591" max="3591" width="23" style="1" customWidth="1"/>
    <col min="3592" max="3837" width="9.140625" style="1"/>
    <col min="3838" max="3838" width="4.140625" style="1" customWidth="1"/>
    <col min="3839" max="3839" width="25" style="1" customWidth="1"/>
    <col min="3840" max="3840" width="17.5703125" style="1" customWidth="1"/>
    <col min="3841" max="3841" width="17.7109375" style="1" customWidth="1"/>
    <col min="3842" max="3842" width="17" style="1" customWidth="1"/>
    <col min="3843" max="3843" width="16.42578125" style="1" customWidth="1"/>
    <col min="3844" max="3844" width="23" style="1" customWidth="1"/>
    <col min="3845" max="3845" width="13.42578125" style="1" customWidth="1"/>
    <col min="3846" max="3846" width="13.7109375" style="1" customWidth="1"/>
    <col min="3847" max="3847" width="23" style="1" customWidth="1"/>
    <col min="3848" max="4093" width="9.140625" style="1"/>
    <col min="4094" max="4094" width="4.140625" style="1" customWidth="1"/>
    <col min="4095" max="4095" width="25" style="1" customWidth="1"/>
    <col min="4096" max="4096" width="17.5703125" style="1" customWidth="1"/>
    <col min="4097" max="4097" width="17.7109375" style="1" customWidth="1"/>
    <col min="4098" max="4098" width="17" style="1" customWidth="1"/>
    <col min="4099" max="4099" width="16.42578125" style="1" customWidth="1"/>
    <col min="4100" max="4100" width="23" style="1" customWidth="1"/>
    <col min="4101" max="4101" width="13.42578125" style="1" customWidth="1"/>
    <col min="4102" max="4102" width="13.7109375" style="1" customWidth="1"/>
    <col min="4103" max="4103" width="23" style="1" customWidth="1"/>
    <col min="4104" max="4349" width="9.140625" style="1"/>
    <col min="4350" max="4350" width="4.140625" style="1" customWidth="1"/>
    <col min="4351" max="4351" width="25" style="1" customWidth="1"/>
    <col min="4352" max="4352" width="17.5703125" style="1" customWidth="1"/>
    <col min="4353" max="4353" width="17.7109375" style="1" customWidth="1"/>
    <col min="4354" max="4354" width="17" style="1" customWidth="1"/>
    <col min="4355" max="4355" width="16.42578125" style="1" customWidth="1"/>
    <col min="4356" max="4356" width="23" style="1" customWidth="1"/>
    <col min="4357" max="4357" width="13.42578125" style="1" customWidth="1"/>
    <col min="4358" max="4358" width="13.7109375" style="1" customWidth="1"/>
    <col min="4359" max="4359" width="23" style="1" customWidth="1"/>
    <col min="4360" max="4605" width="9.140625" style="1"/>
    <col min="4606" max="4606" width="4.140625" style="1" customWidth="1"/>
    <col min="4607" max="4607" width="25" style="1" customWidth="1"/>
    <col min="4608" max="4608" width="17.5703125" style="1" customWidth="1"/>
    <col min="4609" max="4609" width="17.7109375" style="1" customWidth="1"/>
    <col min="4610" max="4610" width="17" style="1" customWidth="1"/>
    <col min="4611" max="4611" width="16.42578125" style="1" customWidth="1"/>
    <col min="4612" max="4612" width="23" style="1" customWidth="1"/>
    <col min="4613" max="4613" width="13.42578125" style="1" customWidth="1"/>
    <col min="4614" max="4614" width="13.7109375" style="1" customWidth="1"/>
    <col min="4615" max="4615" width="23" style="1" customWidth="1"/>
    <col min="4616" max="4861" width="9.140625" style="1"/>
    <col min="4862" max="4862" width="4.140625" style="1" customWidth="1"/>
    <col min="4863" max="4863" width="25" style="1" customWidth="1"/>
    <col min="4864" max="4864" width="17.5703125" style="1" customWidth="1"/>
    <col min="4865" max="4865" width="17.7109375" style="1" customWidth="1"/>
    <col min="4866" max="4866" width="17" style="1" customWidth="1"/>
    <col min="4867" max="4867" width="16.42578125" style="1" customWidth="1"/>
    <col min="4868" max="4868" width="23" style="1" customWidth="1"/>
    <col min="4869" max="4869" width="13.42578125" style="1" customWidth="1"/>
    <col min="4870" max="4870" width="13.7109375" style="1" customWidth="1"/>
    <col min="4871" max="4871" width="23" style="1" customWidth="1"/>
    <col min="4872" max="5117" width="9.140625" style="1"/>
    <col min="5118" max="5118" width="4.140625" style="1" customWidth="1"/>
    <col min="5119" max="5119" width="25" style="1" customWidth="1"/>
    <col min="5120" max="5120" width="17.5703125" style="1" customWidth="1"/>
    <col min="5121" max="5121" width="17.7109375" style="1" customWidth="1"/>
    <col min="5122" max="5122" width="17" style="1" customWidth="1"/>
    <col min="5123" max="5123" width="16.42578125" style="1" customWidth="1"/>
    <col min="5124" max="5124" width="23" style="1" customWidth="1"/>
    <col min="5125" max="5125" width="13.42578125" style="1" customWidth="1"/>
    <col min="5126" max="5126" width="13.7109375" style="1" customWidth="1"/>
    <col min="5127" max="5127" width="23" style="1" customWidth="1"/>
    <col min="5128" max="5373" width="9.140625" style="1"/>
    <col min="5374" max="5374" width="4.140625" style="1" customWidth="1"/>
    <col min="5375" max="5375" width="25" style="1" customWidth="1"/>
    <col min="5376" max="5376" width="17.5703125" style="1" customWidth="1"/>
    <col min="5377" max="5377" width="17.7109375" style="1" customWidth="1"/>
    <col min="5378" max="5378" width="17" style="1" customWidth="1"/>
    <col min="5379" max="5379" width="16.42578125" style="1" customWidth="1"/>
    <col min="5380" max="5380" width="23" style="1" customWidth="1"/>
    <col min="5381" max="5381" width="13.42578125" style="1" customWidth="1"/>
    <col min="5382" max="5382" width="13.7109375" style="1" customWidth="1"/>
    <col min="5383" max="5383" width="23" style="1" customWidth="1"/>
    <col min="5384" max="5629" width="9.140625" style="1"/>
    <col min="5630" max="5630" width="4.140625" style="1" customWidth="1"/>
    <col min="5631" max="5631" width="25" style="1" customWidth="1"/>
    <col min="5632" max="5632" width="17.5703125" style="1" customWidth="1"/>
    <col min="5633" max="5633" width="17.7109375" style="1" customWidth="1"/>
    <col min="5634" max="5634" width="17" style="1" customWidth="1"/>
    <col min="5635" max="5635" width="16.42578125" style="1" customWidth="1"/>
    <col min="5636" max="5636" width="23" style="1" customWidth="1"/>
    <col min="5637" max="5637" width="13.42578125" style="1" customWidth="1"/>
    <col min="5638" max="5638" width="13.7109375" style="1" customWidth="1"/>
    <col min="5639" max="5639" width="23" style="1" customWidth="1"/>
    <col min="5640" max="5885" width="9.140625" style="1"/>
    <col min="5886" max="5886" width="4.140625" style="1" customWidth="1"/>
    <col min="5887" max="5887" width="25" style="1" customWidth="1"/>
    <col min="5888" max="5888" width="17.5703125" style="1" customWidth="1"/>
    <col min="5889" max="5889" width="17.7109375" style="1" customWidth="1"/>
    <col min="5890" max="5890" width="17" style="1" customWidth="1"/>
    <col min="5891" max="5891" width="16.42578125" style="1" customWidth="1"/>
    <col min="5892" max="5892" width="23" style="1" customWidth="1"/>
    <col min="5893" max="5893" width="13.42578125" style="1" customWidth="1"/>
    <col min="5894" max="5894" width="13.7109375" style="1" customWidth="1"/>
    <col min="5895" max="5895" width="23" style="1" customWidth="1"/>
    <col min="5896" max="6141" width="9.140625" style="1"/>
    <col min="6142" max="6142" width="4.140625" style="1" customWidth="1"/>
    <col min="6143" max="6143" width="25" style="1" customWidth="1"/>
    <col min="6144" max="6144" width="17.5703125" style="1" customWidth="1"/>
    <col min="6145" max="6145" width="17.7109375" style="1" customWidth="1"/>
    <col min="6146" max="6146" width="17" style="1" customWidth="1"/>
    <col min="6147" max="6147" width="16.42578125" style="1" customWidth="1"/>
    <col min="6148" max="6148" width="23" style="1" customWidth="1"/>
    <col min="6149" max="6149" width="13.42578125" style="1" customWidth="1"/>
    <col min="6150" max="6150" width="13.7109375" style="1" customWidth="1"/>
    <col min="6151" max="6151" width="23" style="1" customWidth="1"/>
    <col min="6152" max="6397" width="9.140625" style="1"/>
    <col min="6398" max="6398" width="4.140625" style="1" customWidth="1"/>
    <col min="6399" max="6399" width="25" style="1" customWidth="1"/>
    <col min="6400" max="6400" width="17.5703125" style="1" customWidth="1"/>
    <col min="6401" max="6401" width="17.7109375" style="1" customWidth="1"/>
    <col min="6402" max="6402" width="17" style="1" customWidth="1"/>
    <col min="6403" max="6403" width="16.42578125" style="1" customWidth="1"/>
    <col min="6404" max="6404" width="23" style="1" customWidth="1"/>
    <col min="6405" max="6405" width="13.42578125" style="1" customWidth="1"/>
    <col min="6406" max="6406" width="13.7109375" style="1" customWidth="1"/>
    <col min="6407" max="6407" width="23" style="1" customWidth="1"/>
    <col min="6408" max="6653" width="9.140625" style="1"/>
    <col min="6654" max="6654" width="4.140625" style="1" customWidth="1"/>
    <col min="6655" max="6655" width="25" style="1" customWidth="1"/>
    <col min="6656" max="6656" width="17.5703125" style="1" customWidth="1"/>
    <col min="6657" max="6657" width="17.7109375" style="1" customWidth="1"/>
    <col min="6658" max="6658" width="17" style="1" customWidth="1"/>
    <col min="6659" max="6659" width="16.42578125" style="1" customWidth="1"/>
    <col min="6660" max="6660" width="23" style="1" customWidth="1"/>
    <col min="6661" max="6661" width="13.42578125" style="1" customWidth="1"/>
    <col min="6662" max="6662" width="13.7109375" style="1" customWidth="1"/>
    <col min="6663" max="6663" width="23" style="1" customWidth="1"/>
    <col min="6664" max="6909" width="9.140625" style="1"/>
    <col min="6910" max="6910" width="4.140625" style="1" customWidth="1"/>
    <col min="6911" max="6911" width="25" style="1" customWidth="1"/>
    <col min="6912" max="6912" width="17.5703125" style="1" customWidth="1"/>
    <col min="6913" max="6913" width="17.7109375" style="1" customWidth="1"/>
    <col min="6914" max="6914" width="17" style="1" customWidth="1"/>
    <col min="6915" max="6915" width="16.42578125" style="1" customWidth="1"/>
    <col min="6916" max="6916" width="23" style="1" customWidth="1"/>
    <col min="6917" max="6917" width="13.42578125" style="1" customWidth="1"/>
    <col min="6918" max="6918" width="13.7109375" style="1" customWidth="1"/>
    <col min="6919" max="6919" width="23" style="1" customWidth="1"/>
    <col min="6920" max="7165" width="9.140625" style="1"/>
    <col min="7166" max="7166" width="4.140625" style="1" customWidth="1"/>
    <col min="7167" max="7167" width="25" style="1" customWidth="1"/>
    <col min="7168" max="7168" width="17.5703125" style="1" customWidth="1"/>
    <col min="7169" max="7169" width="17.7109375" style="1" customWidth="1"/>
    <col min="7170" max="7170" width="17" style="1" customWidth="1"/>
    <col min="7171" max="7171" width="16.42578125" style="1" customWidth="1"/>
    <col min="7172" max="7172" width="23" style="1" customWidth="1"/>
    <col min="7173" max="7173" width="13.42578125" style="1" customWidth="1"/>
    <col min="7174" max="7174" width="13.7109375" style="1" customWidth="1"/>
    <col min="7175" max="7175" width="23" style="1" customWidth="1"/>
    <col min="7176" max="7421" width="9.140625" style="1"/>
    <col min="7422" max="7422" width="4.140625" style="1" customWidth="1"/>
    <col min="7423" max="7423" width="25" style="1" customWidth="1"/>
    <col min="7424" max="7424" width="17.5703125" style="1" customWidth="1"/>
    <col min="7425" max="7425" width="17.7109375" style="1" customWidth="1"/>
    <col min="7426" max="7426" width="17" style="1" customWidth="1"/>
    <col min="7427" max="7427" width="16.42578125" style="1" customWidth="1"/>
    <col min="7428" max="7428" width="23" style="1" customWidth="1"/>
    <col min="7429" max="7429" width="13.42578125" style="1" customWidth="1"/>
    <col min="7430" max="7430" width="13.7109375" style="1" customWidth="1"/>
    <col min="7431" max="7431" width="23" style="1" customWidth="1"/>
    <col min="7432" max="7677" width="9.140625" style="1"/>
    <col min="7678" max="7678" width="4.140625" style="1" customWidth="1"/>
    <col min="7679" max="7679" width="25" style="1" customWidth="1"/>
    <col min="7680" max="7680" width="17.5703125" style="1" customWidth="1"/>
    <col min="7681" max="7681" width="17.7109375" style="1" customWidth="1"/>
    <col min="7682" max="7682" width="17" style="1" customWidth="1"/>
    <col min="7683" max="7683" width="16.42578125" style="1" customWidth="1"/>
    <col min="7684" max="7684" width="23" style="1" customWidth="1"/>
    <col min="7685" max="7685" width="13.42578125" style="1" customWidth="1"/>
    <col min="7686" max="7686" width="13.7109375" style="1" customWidth="1"/>
    <col min="7687" max="7687" width="23" style="1" customWidth="1"/>
    <col min="7688" max="7933" width="9.140625" style="1"/>
    <col min="7934" max="7934" width="4.140625" style="1" customWidth="1"/>
    <col min="7935" max="7935" width="25" style="1" customWidth="1"/>
    <col min="7936" max="7936" width="17.5703125" style="1" customWidth="1"/>
    <col min="7937" max="7937" width="17.7109375" style="1" customWidth="1"/>
    <col min="7938" max="7938" width="17" style="1" customWidth="1"/>
    <col min="7939" max="7939" width="16.42578125" style="1" customWidth="1"/>
    <col min="7940" max="7940" width="23" style="1" customWidth="1"/>
    <col min="7941" max="7941" width="13.42578125" style="1" customWidth="1"/>
    <col min="7942" max="7942" width="13.7109375" style="1" customWidth="1"/>
    <col min="7943" max="7943" width="23" style="1" customWidth="1"/>
    <col min="7944" max="8189" width="9.140625" style="1"/>
    <col min="8190" max="8190" width="4.140625" style="1" customWidth="1"/>
    <col min="8191" max="8191" width="25" style="1" customWidth="1"/>
    <col min="8192" max="8192" width="17.5703125" style="1" customWidth="1"/>
    <col min="8193" max="8193" width="17.7109375" style="1" customWidth="1"/>
    <col min="8194" max="8194" width="17" style="1" customWidth="1"/>
    <col min="8195" max="8195" width="16.42578125" style="1" customWidth="1"/>
    <col min="8196" max="8196" width="23" style="1" customWidth="1"/>
    <col min="8197" max="8197" width="13.42578125" style="1" customWidth="1"/>
    <col min="8198" max="8198" width="13.7109375" style="1" customWidth="1"/>
    <col min="8199" max="8199" width="23" style="1" customWidth="1"/>
    <col min="8200" max="8445" width="9.140625" style="1"/>
    <col min="8446" max="8446" width="4.140625" style="1" customWidth="1"/>
    <col min="8447" max="8447" width="25" style="1" customWidth="1"/>
    <col min="8448" max="8448" width="17.5703125" style="1" customWidth="1"/>
    <col min="8449" max="8449" width="17.7109375" style="1" customWidth="1"/>
    <col min="8450" max="8450" width="17" style="1" customWidth="1"/>
    <col min="8451" max="8451" width="16.42578125" style="1" customWidth="1"/>
    <col min="8452" max="8452" width="23" style="1" customWidth="1"/>
    <col min="8453" max="8453" width="13.42578125" style="1" customWidth="1"/>
    <col min="8454" max="8454" width="13.7109375" style="1" customWidth="1"/>
    <col min="8455" max="8455" width="23" style="1" customWidth="1"/>
    <col min="8456" max="8701" width="9.140625" style="1"/>
    <col min="8702" max="8702" width="4.140625" style="1" customWidth="1"/>
    <col min="8703" max="8703" width="25" style="1" customWidth="1"/>
    <col min="8704" max="8704" width="17.5703125" style="1" customWidth="1"/>
    <col min="8705" max="8705" width="17.7109375" style="1" customWidth="1"/>
    <col min="8706" max="8706" width="17" style="1" customWidth="1"/>
    <col min="8707" max="8707" width="16.42578125" style="1" customWidth="1"/>
    <col min="8708" max="8708" width="23" style="1" customWidth="1"/>
    <col min="8709" max="8709" width="13.42578125" style="1" customWidth="1"/>
    <col min="8710" max="8710" width="13.7109375" style="1" customWidth="1"/>
    <col min="8711" max="8711" width="23" style="1" customWidth="1"/>
    <col min="8712" max="8957" width="9.140625" style="1"/>
    <col min="8958" max="8958" width="4.140625" style="1" customWidth="1"/>
    <col min="8959" max="8959" width="25" style="1" customWidth="1"/>
    <col min="8960" max="8960" width="17.5703125" style="1" customWidth="1"/>
    <col min="8961" max="8961" width="17.7109375" style="1" customWidth="1"/>
    <col min="8962" max="8962" width="17" style="1" customWidth="1"/>
    <col min="8963" max="8963" width="16.42578125" style="1" customWidth="1"/>
    <col min="8964" max="8964" width="23" style="1" customWidth="1"/>
    <col min="8965" max="8965" width="13.42578125" style="1" customWidth="1"/>
    <col min="8966" max="8966" width="13.7109375" style="1" customWidth="1"/>
    <col min="8967" max="8967" width="23" style="1" customWidth="1"/>
    <col min="8968" max="9213" width="9.140625" style="1"/>
    <col min="9214" max="9214" width="4.140625" style="1" customWidth="1"/>
    <col min="9215" max="9215" width="25" style="1" customWidth="1"/>
    <col min="9216" max="9216" width="17.5703125" style="1" customWidth="1"/>
    <col min="9217" max="9217" width="17.7109375" style="1" customWidth="1"/>
    <col min="9218" max="9218" width="17" style="1" customWidth="1"/>
    <col min="9219" max="9219" width="16.42578125" style="1" customWidth="1"/>
    <col min="9220" max="9220" width="23" style="1" customWidth="1"/>
    <col min="9221" max="9221" width="13.42578125" style="1" customWidth="1"/>
    <col min="9222" max="9222" width="13.7109375" style="1" customWidth="1"/>
    <col min="9223" max="9223" width="23" style="1" customWidth="1"/>
    <col min="9224" max="9469" width="9.140625" style="1"/>
    <col min="9470" max="9470" width="4.140625" style="1" customWidth="1"/>
    <col min="9471" max="9471" width="25" style="1" customWidth="1"/>
    <col min="9472" max="9472" width="17.5703125" style="1" customWidth="1"/>
    <col min="9473" max="9473" width="17.7109375" style="1" customWidth="1"/>
    <col min="9474" max="9474" width="17" style="1" customWidth="1"/>
    <col min="9475" max="9475" width="16.42578125" style="1" customWidth="1"/>
    <col min="9476" max="9476" width="23" style="1" customWidth="1"/>
    <col min="9477" max="9477" width="13.42578125" style="1" customWidth="1"/>
    <col min="9478" max="9478" width="13.7109375" style="1" customWidth="1"/>
    <col min="9479" max="9479" width="23" style="1" customWidth="1"/>
    <col min="9480" max="9725" width="9.140625" style="1"/>
    <col min="9726" max="9726" width="4.140625" style="1" customWidth="1"/>
    <col min="9727" max="9727" width="25" style="1" customWidth="1"/>
    <col min="9728" max="9728" width="17.5703125" style="1" customWidth="1"/>
    <col min="9729" max="9729" width="17.7109375" style="1" customWidth="1"/>
    <col min="9730" max="9730" width="17" style="1" customWidth="1"/>
    <col min="9731" max="9731" width="16.42578125" style="1" customWidth="1"/>
    <col min="9732" max="9732" width="23" style="1" customWidth="1"/>
    <col min="9733" max="9733" width="13.42578125" style="1" customWidth="1"/>
    <col min="9734" max="9734" width="13.7109375" style="1" customWidth="1"/>
    <col min="9735" max="9735" width="23" style="1" customWidth="1"/>
    <col min="9736" max="9981" width="9.140625" style="1"/>
    <col min="9982" max="9982" width="4.140625" style="1" customWidth="1"/>
    <col min="9983" max="9983" width="25" style="1" customWidth="1"/>
    <col min="9984" max="9984" width="17.5703125" style="1" customWidth="1"/>
    <col min="9985" max="9985" width="17.7109375" style="1" customWidth="1"/>
    <col min="9986" max="9986" width="17" style="1" customWidth="1"/>
    <col min="9987" max="9987" width="16.42578125" style="1" customWidth="1"/>
    <col min="9988" max="9988" width="23" style="1" customWidth="1"/>
    <col min="9989" max="9989" width="13.42578125" style="1" customWidth="1"/>
    <col min="9990" max="9990" width="13.7109375" style="1" customWidth="1"/>
    <col min="9991" max="9991" width="23" style="1" customWidth="1"/>
    <col min="9992" max="10237" width="9.140625" style="1"/>
    <col min="10238" max="10238" width="4.140625" style="1" customWidth="1"/>
    <col min="10239" max="10239" width="25" style="1" customWidth="1"/>
    <col min="10240" max="10240" width="17.5703125" style="1" customWidth="1"/>
    <col min="10241" max="10241" width="17.7109375" style="1" customWidth="1"/>
    <col min="10242" max="10242" width="17" style="1" customWidth="1"/>
    <col min="10243" max="10243" width="16.42578125" style="1" customWidth="1"/>
    <col min="10244" max="10244" width="23" style="1" customWidth="1"/>
    <col min="10245" max="10245" width="13.42578125" style="1" customWidth="1"/>
    <col min="10246" max="10246" width="13.7109375" style="1" customWidth="1"/>
    <col min="10247" max="10247" width="23" style="1" customWidth="1"/>
    <col min="10248" max="10493" width="9.140625" style="1"/>
    <col min="10494" max="10494" width="4.140625" style="1" customWidth="1"/>
    <col min="10495" max="10495" width="25" style="1" customWidth="1"/>
    <col min="10496" max="10496" width="17.5703125" style="1" customWidth="1"/>
    <col min="10497" max="10497" width="17.7109375" style="1" customWidth="1"/>
    <col min="10498" max="10498" width="17" style="1" customWidth="1"/>
    <col min="10499" max="10499" width="16.42578125" style="1" customWidth="1"/>
    <col min="10500" max="10500" width="23" style="1" customWidth="1"/>
    <col min="10501" max="10501" width="13.42578125" style="1" customWidth="1"/>
    <col min="10502" max="10502" width="13.7109375" style="1" customWidth="1"/>
    <col min="10503" max="10503" width="23" style="1" customWidth="1"/>
    <col min="10504" max="10749" width="9.140625" style="1"/>
    <col min="10750" max="10750" width="4.140625" style="1" customWidth="1"/>
    <col min="10751" max="10751" width="25" style="1" customWidth="1"/>
    <col min="10752" max="10752" width="17.5703125" style="1" customWidth="1"/>
    <col min="10753" max="10753" width="17.7109375" style="1" customWidth="1"/>
    <col min="10754" max="10754" width="17" style="1" customWidth="1"/>
    <col min="10755" max="10755" width="16.42578125" style="1" customWidth="1"/>
    <col min="10756" max="10756" width="23" style="1" customWidth="1"/>
    <col min="10757" max="10757" width="13.42578125" style="1" customWidth="1"/>
    <col min="10758" max="10758" width="13.7109375" style="1" customWidth="1"/>
    <col min="10759" max="10759" width="23" style="1" customWidth="1"/>
    <col min="10760" max="11005" width="9.140625" style="1"/>
    <col min="11006" max="11006" width="4.140625" style="1" customWidth="1"/>
    <col min="11007" max="11007" width="25" style="1" customWidth="1"/>
    <col min="11008" max="11008" width="17.5703125" style="1" customWidth="1"/>
    <col min="11009" max="11009" width="17.7109375" style="1" customWidth="1"/>
    <col min="11010" max="11010" width="17" style="1" customWidth="1"/>
    <col min="11011" max="11011" width="16.42578125" style="1" customWidth="1"/>
    <col min="11012" max="11012" width="23" style="1" customWidth="1"/>
    <col min="11013" max="11013" width="13.42578125" style="1" customWidth="1"/>
    <col min="11014" max="11014" width="13.7109375" style="1" customWidth="1"/>
    <col min="11015" max="11015" width="23" style="1" customWidth="1"/>
    <col min="11016" max="11261" width="9.140625" style="1"/>
    <col min="11262" max="11262" width="4.140625" style="1" customWidth="1"/>
    <col min="11263" max="11263" width="25" style="1" customWidth="1"/>
    <col min="11264" max="11264" width="17.5703125" style="1" customWidth="1"/>
    <col min="11265" max="11265" width="17.7109375" style="1" customWidth="1"/>
    <col min="11266" max="11266" width="17" style="1" customWidth="1"/>
    <col min="11267" max="11267" width="16.42578125" style="1" customWidth="1"/>
    <col min="11268" max="11268" width="23" style="1" customWidth="1"/>
    <col min="11269" max="11269" width="13.42578125" style="1" customWidth="1"/>
    <col min="11270" max="11270" width="13.7109375" style="1" customWidth="1"/>
    <col min="11271" max="11271" width="23" style="1" customWidth="1"/>
    <col min="11272" max="11517" width="9.140625" style="1"/>
    <col min="11518" max="11518" width="4.140625" style="1" customWidth="1"/>
    <col min="11519" max="11519" width="25" style="1" customWidth="1"/>
    <col min="11520" max="11520" width="17.5703125" style="1" customWidth="1"/>
    <col min="11521" max="11521" width="17.7109375" style="1" customWidth="1"/>
    <col min="11522" max="11522" width="17" style="1" customWidth="1"/>
    <col min="11523" max="11523" width="16.42578125" style="1" customWidth="1"/>
    <col min="11524" max="11524" width="23" style="1" customWidth="1"/>
    <col min="11525" max="11525" width="13.42578125" style="1" customWidth="1"/>
    <col min="11526" max="11526" width="13.7109375" style="1" customWidth="1"/>
    <col min="11527" max="11527" width="23" style="1" customWidth="1"/>
    <col min="11528" max="11773" width="9.140625" style="1"/>
    <col min="11774" max="11774" width="4.140625" style="1" customWidth="1"/>
    <col min="11775" max="11775" width="25" style="1" customWidth="1"/>
    <col min="11776" max="11776" width="17.5703125" style="1" customWidth="1"/>
    <col min="11777" max="11777" width="17.7109375" style="1" customWidth="1"/>
    <col min="11778" max="11778" width="17" style="1" customWidth="1"/>
    <col min="11779" max="11779" width="16.42578125" style="1" customWidth="1"/>
    <col min="11780" max="11780" width="23" style="1" customWidth="1"/>
    <col min="11781" max="11781" width="13.42578125" style="1" customWidth="1"/>
    <col min="11782" max="11782" width="13.7109375" style="1" customWidth="1"/>
    <col min="11783" max="11783" width="23" style="1" customWidth="1"/>
    <col min="11784" max="12029" width="9.140625" style="1"/>
    <col min="12030" max="12030" width="4.140625" style="1" customWidth="1"/>
    <col min="12031" max="12031" width="25" style="1" customWidth="1"/>
    <col min="12032" max="12032" width="17.5703125" style="1" customWidth="1"/>
    <col min="12033" max="12033" width="17.7109375" style="1" customWidth="1"/>
    <col min="12034" max="12034" width="17" style="1" customWidth="1"/>
    <col min="12035" max="12035" width="16.42578125" style="1" customWidth="1"/>
    <col min="12036" max="12036" width="23" style="1" customWidth="1"/>
    <col min="12037" max="12037" width="13.42578125" style="1" customWidth="1"/>
    <col min="12038" max="12038" width="13.7109375" style="1" customWidth="1"/>
    <col min="12039" max="12039" width="23" style="1" customWidth="1"/>
    <col min="12040" max="12285" width="9.140625" style="1"/>
    <col min="12286" max="12286" width="4.140625" style="1" customWidth="1"/>
    <col min="12287" max="12287" width="25" style="1" customWidth="1"/>
    <col min="12288" max="12288" width="17.5703125" style="1" customWidth="1"/>
    <col min="12289" max="12289" width="17.7109375" style="1" customWidth="1"/>
    <col min="12290" max="12290" width="17" style="1" customWidth="1"/>
    <col min="12291" max="12291" width="16.42578125" style="1" customWidth="1"/>
    <col min="12292" max="12292" width="23" style="1" customWidth="1"/>
    <col min="12293" max="12293" width="13.42578125" style="1" customWidth="1"/>
    <col min="12294" max="12294" width="13.7109375" style="1" customWidth="1"/>
    <col min="12295" max="12295" width="23" style="1" customWidth="1"/>
    <col min="12296" max="12541" width="9.140625" style="1"/>
    <col min="12542" max="12542" width="4.140625" style="1" customWidth="1"/>
    <col min="12543" max="12543" width="25" style="1" customWidth="1"/>
    <col min="12544" max="12544" width="17.5703125" style="1" customWidth="1"/>
    <col min="12545" max="12545" width="17.7109375" style="1" customWidth="1"/>
    <col min="12546" max="12546" width="17" style="1" customWidth="1"/>
    <col min="12547" max="12547" width="16.42578125" style="1" customWidth="1"/>
    <col min="12548" max="12548" width="23" style="1" customWidth="1"/>
    <col min="12549" max="12549" width="13.42578125" style="1" customWidth="1"/>
    <col min="12550" max="12550" width="13.7109375" style="1" customWidth="1"/>
    <col min="12551" max="12551" width="23" style="1" customWidth="1"/>
    <col min="12552" max="12797" width="9.140625" style="1"/>
    <col min="12798" max="12798" width="4.140625" style="1" customWidth="1"/>
    <col min="12799" max="12799" width="25" style="1" customWidth="1"/>
    <col min="12800" max="12800" width="17.5703125" style="1" customWidth="1"/>
    <col min="12801" max="12801" width="17.7109375" style="1" customWidth="1"/>
    <col min="12802" max="12802" width="17" style="1" customWidth="1"/>
    <col min="12803" max="12803" width="16.42578125" style="1" customWidth="1"/>
    <col min="12804" max="12804" width="23" style="1" customWidth="1"/>
    <col min="12805" max="12805" width="13.42578125" style="1" customWidth="1"/>
    <col min="12806" max="12806" width="13.7109375" style="1" customWidth="1"/>
    <col min="12807" max="12807" width="23" style="1" customWidth="1"/>
    <col min="12808" max="13053" width="9.140625" style="1"/>
    <col min="13054" max="13054" width="4.140625" style="1" customWidth="1"/>
    <col min="13055" max="13055" width="25" style="1" customWidth="1"/>
    <col min="13056" max="13056" width="17.5703125" style="1" customWidth="1"/>
    <col min="13057" max="13057" width="17.7109375" style="1" customWidth="1"/>
    <col min="13058" max="13058" width="17" style="1" customWidth="1"/>
    <col min="13059" max="13059" width="16.42578125" style="1" customWidth="1"/>
    <col min="13060" max="13060" width="23" style="1" customWidth="1"/>
    <col min="13061" max="13061" width="13.42578125" style="1" customWidth="1"/>
    <col min="13062" max="13062" width="13.7109375" style="1" customWidth="1"/>
    <col min="13063" max="13063" width="23" style="1" customWidth="1"/>
    <col min="13064" max="13309" width="9.140625" style="1"/>
    <col min="13310" max="13310" width="4.140625" style="1" customWidth="1"/>
    <col min="13311" max="13311" width="25" style="1" customWidth="1"/>
    <col min="13312" max="13312" width="17.5703125" style="1" customWidth="1"/>
    <col min="13313" max="13313" width="17.7109375" style="1" customWidth="1"/>
    <col min="13314" max="13314" width="17" style="1" customWidth="1"/>
    <col min="13315" max="13315" width="16.42578125" style="1" customWidth="1"/>
    <col min="13316" max="13316" width="23" style="1" customWidth="1"/>
    <col min="13317" max="13317" width="13.42578125" style="1" customWidth="1"/>
    <col min="13318" max="13318" width="13.7109375" style="1" customWidth="1"/>
    <col min="13319" max="13319" width="23" style="1" customWidth="1"/>
    <col min="13320" max="13565" width="9.140625" style="1"/>
    <col min="13566" max="13566" width="4.140625" style="1" customWidth="1"/>
    <col min="13567" max="13567" width="25" style="1" customWidth="1"/>
    <col min="13568" max="13568" width="17.5703125" style="1" customWidth="1"/>
    <col min="13569" max="13569" width="17.7109375" style="1" customWidth="1"/>
    <col min="13570" max="13570" width="17" style="1" customWidth="1"/>
    <col min="13571" max="13571" width="16.42578125" style="1" customWidth="1"/>
    <col min="13572" max="13572" width="23" style="1" customWidth="1"/>
    <col min="13573" max="13573" width="13.42578125" style="1" customWidth="1"/>
    <col min="13574" max="13574" width="13.7109375" style="1" customWidth="1"/>
    <col min="13575" max="13575" width="23" style="1" customWidth="1"/>
    <col min="13576" max="13821" width="9.140625" style="1"/>
    <col min="13822" max="13822" width="4.140625" style="1" customWidth="1"/>
    <col min="13823" max="13823" width="25" style="1" customWidth="1"/>
    <col min="13824" max="13824" width="17.5703125" style="1" customWidth="1"/>
    <col min="13825" max="13825" width="17.7109375" style="1" customWidth="1"/>
    <col min="13826" max="13826" width="17" style="1" customWidth="1"/>
    <col min="13827" max="13827" width="16.42578125" style="1" customWidth="1"/>
    <col min="13828" max="13828" width="23" style="1" customWidth="1"/>
    <col min="13829" max="13829" width="13.42578125" style="1" customWidth="1"/>
    <col min="13830" max="13830" width="13.7109375" style="1" customWidth="1"/>
    <col min="13831" max="13831" width="23" style="1" customWidth="1"/>
    <col min="13832" max="14077" width="9.140625" style="1"/>
    <col min="14078" max="14078" width="4.140625" style="1" customWidth="1"/>
    <col min="14079" max="14079" width="25" style="1" customWidth="1"/>
    <col min="14080" max="14080" width="17.5703125" style="1" customWidth="1"/>
    <col min="14081" max="14081" width="17.7109375" style="1" customWidth="1"/>
    <col min="14082" max="14082" width="17" style="1" customWidth="1"/>
    <col min="14083" max="14083" width="16.42578125" style="1" customWidth="1"/>
    <col min="14084" max="14084" width="23" style="1" customWidth="1"/>
    <col min="14085" max="14085" width="13.42578125" style="1" customWidth="1"/>
    <col min="14086" max="14086" width="13.7109375" style="1" customWidth="1"/>
    <col min="14087" max="14087" width="23" style="1" customWidth="1"/>
    <col min="14088" max="14333" width="9.140625" style="1"/>
    <col min="14334" max="14334" width="4.140625" style="1" customWidth="1"/>
    <col min="14335" max="14335" width="25" style="1" customWidth="1"/>
    <col min="14336" max="14336" width="17.5703125" style="1" customWidth="1"/>
    <col min="14337" max="14337" width="17.7109375" style="1" customWidth="1"/>
    <col min="14338" max="14338" width="17" style="1" customWidth="1"/>
    <col min="14339" max="14339" width="16.42578125" style="1" customWidth="1"/>
    <col min="14340" max="14340" width="23" style="1" customWidth="1"/>
    <col min="14341" max="14341" width="13.42578125" style="1" customWidth="1"/>
    <col min="14342" max="14342" width="13.7109375" style="1" customWidth="1"/>
    <col min="14343" max="14343" width="23" style="1" customWidth="1"/>
    <col min="14344" max="14589" width="9.140625" style="1"/>
    <col min="14590" max="14590" width="4.140625" style="1" customWidth="1"/>
    <col min="14591" max="14591" width="25" style="1" customWidth="1"/>
    <col min="14592" max="14592" width="17.5703125" style="1" customWidth="1"/>
    <col min="14593" max="14593" width="17.7109375" style="1" customWidth="1"/>
    <col min="14594" max="14594" width="17" style="1" customWidth="1"/>
    <col min="14595" max="14595" width="16.42578125" style="1" customWidth="1"/>
    <col min="14596" max="14596" width="23" style="1" customWidth="1"/>
    <col min="14597" max="14597" width="13.42578125" style="1" customWidth="1"/>
    <col min="14598" max="14598" width="13.7109375" style="1" customWidth="1"/>
    <col min="14599" max="14599" width="23" style="1" customWidth="1"/>
    <col min="14600" max="14845" width="9.140625" style="1"/>
    <col min="14846" max="14846" width="4.140625" style="1" customWidth="1"/>
    <col min="14847" max="14847" width="25" style="1" customWidth="1"/>
    <col min="14848" max="14848" width="17.5703125" style="1" customWidth="1"/>
    <col min="14849" max="14849" width="17.7109375" style="1" customWidth="1"/>
    <col min="14850" max="14850" width="17" style="1" customWidth="1"/>
    <col min="14851" max="14851" width="16.42578125" style="1" customWidth="1"/>
    <col min="14852" max="14852" width="23" style="1" customWidth="1"/>
    <col min="14853" max="14853" width="13.42578125" style="1" customWidth="1"/>
    <col min="14854" max="14854" width="13.7109375" style="1" customWidth="1"/>
    <col min="14855" max="14855" width="23" style="1" customWidth="1"/>
    <col min="14856" max="15101" width="9.140625" style="1"/>
    <col min="15102" max="15102" width="4.140625" style="1" customWidth="1"/>
    <col min="15103" max="15103" width="25" style="1" customWidth="1"/>
    <col min="15104" max="15104" width="17.5703125" style="1" customWidth="1"/>
    <col min="15105" max="15105" width="17.7109375" style="1" customWidth="1"/>
    <col min="15106" max="15106" width="17" style="1" customWidth="1"/>
    <col min="15107" max="15107" width="16.42578125" style="1" customWidth="1"/>
    <col min="15108" max="15108" width="23" style="1" customWidth="1"/>
    <col min="15109" max="15109" width="13.42578125" style="1" customWidth="1"/>
    <col min="15110" max="15110" width="13.7109375" style="1" customWidth="1"/>
    <col min="15111" max="15111" width="23" style="1" customWidth="1"/>
    <col min="15112" max="15357" width="9.140625" style="1"/>
    <col min="15358" max="15358" width="4.140625" style="1" customWidth="1"/>
    <col min="15359" max="15359" width="25" style="1" customWidth="1"/>
    <col min="15360" max="15360" width="17.5703125" style="1" customWidth="1"/>
    <col min="15361" max="15361" width="17.7109375" style="1" customWidth="1"/>
    <col min="15362" max="15362" width="17" style="1" customWidth="1"/>
    <col min="15363" max="15363" width="16.42578125" style="1" customWidth="1"/>
    <col min="15364" max="15364" width="23" style="1" customWidth="1"/>
    <col min="15365" max="15365" width="13.42578125" style="1" customWidth="1"/>
    <col min="15366" max="15366" width="13.7109375" style="1" customWidth="1"/>
    <col min="15367" max="15367" width="23" style="1" customWidth="1"/>
    <col min="15368" max="15613" width="9.140625" style="1"/>
    <col min="15614" max="15614" width="4.140625" style="1" customWidth="1"/>
    <col min="15615" max="15615" width="25" style="1" customWidth="1"/>
    <col min="15616" max="15616" width="17.5703125" style="1" customWidth="1"/>
    <col min="15617" max="15617" width="17.7109375" style="1" customWidth="1"/>
    <col min="15618" max="15618" width="17" style="1" customWidth="1"/>
    <col min="15619" max="15619" width="16.42578125" style="1" customWidth="1"/>
    <col min="15620" max="15620" width="23" style="1" customWidth="1"/>
    <col min="15621" max="15621" width="13.42578125" style="1" customWidth="1"/>
    <col min="15622" max="15622" width="13.7109375" style="1" customWidth="1"/>
    <col min="15623" max="15623" width="23" style="1" customWidth="1"/>
    <col min="15624" max="15869" width="9.140625" style="1"/>
    <col min="15870" max="15870" width="4.140625" style="1" customWidth="1"/>
    <col min="15871" max="15871" width="25" style="1" customWidth="1"/>
    <col min="15872" max="15872" width="17.5703125" style="1" customWidth="1"/>
    <col min="15873" max="15873" width="17.7109375" style="1" customWidth="1"/>
    <col min="15874" max="15874" width="17" style="1" customWidth="1"/>
    <col min="15875" max="15875" width="16.42578125" style="1" customWidth="1"/>
    <col min="15876" max="15876" width="23" style="1" customWidth="1"/>
    <col min="15877" max="15877" width="13.42578125" style="1" customWidth="1"/>
    <col min="15878" max="15878" width="13.7109375" style="1" customWidth="1"/>
    <col min="15879" max="15879" width="23" style="1" customWidth="1"/>
    <col min="15880" max="16125" width="9.140625" style="1"/>
    <col min="16126" max="16126" width="4.140625" style="1" customWidth="1"/>
    <col min="16127" max="16127" width="25" style="1" customWidth="1"/>
    <col min="16128" max="16128" width="17.5703125" style="1" customWidth="1"/>
    <col min="16129" max="16129" width="17.7109375" style="1" customWidth="1"/>
    <col min="16130" max="16130" width="17" style="1" customWidth="1"/>
    <col min="16131" max="16131" width="16.42578125" style="1" customWidth="1"/>
    <col min="16132" max="16132" width="23" style="1" customWidth="1"/>
    <col min="16133" max="16133" width="13.42578125" style="1" customWidth="1"/>
    <col min="16134" max="16134" width="13.7109375" style="1" customWidth="1"/>
    <col min="16135" max="16135" width="23" style="1" customWidth="1"/>
    <col min="16136" max="16384" width="9.140625" style="1"/>
  </cols>
  <sheetData>
    <row r="1" spans="1:9" x14ac:dyDescent="0.25">
      <c r="G1" s="2" t="s">
        <v>136</v>
      </c>
    </row>
    <row r="2" spans="1:9" x14ac:dyDescent="0.25">
      <c r="G2" s="2" t="s">
        <v>0</v>
      </c>
    </row>
    <row r="3" spans="1:9" x14ac:dyDescent="0.25">
      <c r="G3" s="2" t="s">
        <v>138</v>
      </c>
    </row>
    <row r="5" spans="1:9" x14ac:dyDescent="0.25">
      <c r="G5" s="2" t="s">
        <v>137</v>
      </c>
    </row>
    <row r="6" spans="1:9" ht="16.5" x14ac:dyDescent="0.25">
      <c r="A6" s="3"/>
      <c r="B6" s="3"/>
      <c r="C6" s="3"/>
      <c r="D6" s="3"/>
      <c r="E6" s="3"/>
      <c r="F6" s="3"/>
      <c r="G6" s="3"/>
    </row>
    <row r="7" spans="1:9" ht="15" customHeight="1" x14ac:dyDescent="0.25">
      <c r="A7" s="125" t="s">
        <v>134</v>
      </c>
      <c r="B7" s="125"/>
      <c r="C7" s="125"/>
      <c r="D7" s="125"/>
      <c r="E7" s="125"/>
      <c r="F7" s="125"/>
      <c r="G7" s="125"/>
    </row>
    <row r="8" spans="1:9" ht="15.75" customHeight="1" x14ac:dyDescent="0.25">
      <c r="A8" s="125" t="s">
        <v>135</v>
      </c>
      <c r="B8" s="125"/>
      <c r="C8" s="125"/>
      <c r="D8" s="125"/>
      <c r="E8" s="125"/>
      <c r="F8" s="125"/>
      <c r="G8" s="125"/>
    </row>
    <row r="9" spans="1:9" ht="19.5" customHeight="1" x14ac:dyDescent="0.25">
      <c r="A9" s="125" t="s">
        <v>185</v>
      </c>
      <c r="B9" s="125"/>
      <c r="C9" s="125"/>
      <c r="D9" s="125"/>
      <c r="E9" s="125"/>
      <c r="F9" s="125"/>
      <c r="G9" s="125"/>
    </row>
    <row r="10" spans="1:9" x14ac:dyDescent="0.25">
      <c r="A10" s="4"/>
      <c r="B10" s="4"/>
      <c r="C10" s="4"/>
      <c r="D10" s="4"/>
      <c r="E10" s="4"/>
      <c r="F10" s="4"/>
      <c r="G10" s="4"/>
    </row>
    <row r="11" spans="1:9" ht="15.75" customHeight="1" x14ac:dyDescent="0.25">
      <c r="A11" s="4"/>
      <c r="B11" s="125"/>
      <c r="C11" s="125"/>
      <c r="D11" s="125"/>
      <c r="E11" s="125"/>
      <c r="F11" s="125"/>
      <c r="G11" s="4"/>
    </row>
    <row r="13" spans="1:9" s="6" customFormat="1" ht="107.25" customHeight="1" x14ac:dyDescent="0.25">
      <c r="A13" s="77" t="s">
        <v>109</v>
      </c>
      <c r="B13" s="77" t="s">
        <v>110</v>
      </c>
      <c r="C13" s="77" t="s">
        <v>1</v>
      </c>
      <c r="D13" s="77" t="s">
        <v>111</v>
      </c>
      <c r="E13" s="77" t="s">
        <v>2</v>
      </c>
      <c r="F13" s="77" t="s">
        <v>3</v>
      </c>
      <c r="G13" s="77" t="s">
        <v>112</v>
      </c>
    </row>
    <row r="14" spans="1:9" s="8" customFormat="1" ht="18.75" customHeight="1" x14ac:dyDescent="0.25">
      <c r="A14" s="78">
        <v>1</v>
      </c>
      <c r="B14" s="78">
        <v>2</v>
      </c>
      <c r="C14" s="79">
        <v>3</v>
      </c>
      <c r="D14" s="78">
        <v>4</v>
      </c>
      <c r="E14" s="78">
        <v>5</v>
      </c>
      <c r="F14" s="78">
        <v>6</v>
      </c>
      <c r="G14" s="78">
        <v>7</v>
      </c>
    </row>
    <row r="15" spans="1:9" ht="24.95" customHeight="1" x14ac:dyDescent="0.25">
      <c r="A15" s="64" t="s">
        <v>59</v>
      </c>
      <c r="B15" s="64" t="s">
        <v>59</v>
      </c>
      <c r="C15" s="80" t="s">
        <v>67</v>
      </c>
      <c r="D15" s="39">
        <v>4</v>
      </c>
      <c r="E15" s="41">
        <v>0.35</v>
      </c>
      <c r="F15" s="18">
        <v>0.161659</v>
      </c>
      <c r="G15" s="13">
        <f t="shared" ref="G15:G65" si="0">E15-F15</f>
        <v>0.18834099999999998</v>
      </c>
      <c r="I15" s="112"/>
    </row>
    <row r="16" spans="1:9" ht="24.95" customHeight="1" x14ac:dyDescent="0.25">
      <c r="A16" s="84" t="s">
        <v>60</v>
      </c>
      <c r="B16" s="84" t="s">
        <v>60</v>
      </c>
      <c r="C16" s="80" t="s">
        <v>94</v>
      </c>
      <c r="D16" s="39">
        <v>7</v>
      </c>
      <c r="E16" s="41">
        <v>1E-4</v>
      </c>
      <c r="F16" s="18">
        <v>3.1599999999999998E-4</v>
      </c>
      <c r="G16" s="13">
        <f t="shared" si="0"/>
        <v>-2.1599999999999999E-4</v>
      </c>
      <c r="I16" s="112"/>
    </row>
    <row r="17" spans="1:9" ht="24.95" customHeight="1" x14ac:dyDescent="0.25">
      <c r="A17" s="84" t="s">
        <v>60</v>
      </c>
      <c r="B17" s="84" t="s">
        <v>60</v>
      </c>
      <c r="C17" s="80" t="s">
        <v>4</v>
      </c>
      <c r="D17" s="39">
        <v>6</v>
      </c>
      <c r="E17" s="18">
        <v>2.9999999999999997E-4</v>
      </c>
      <c r="F17" s="18">
        <v>2.14E-4</v>
      </c>
      <c r="G17" s="13">
        <f t="shared" si="0"/>
        <v>8.5999999999999976E-5</v>
      </c>
      <c r="H17" s="37"/>
      <c r="I17" s="112"/>
    </row>
    <row r="18" spans="1:9" ht="24.95" customHeight="1" x14ac:dyDescent="0.25">
      <c r="A18" s="64" t="s">
        <v>59</v>
      </c>
      <c r="B18" s="64" t="s">
        <v>59</v>
      </c>
      <c r="C18" s="80" t="s">
        <v>5</v>
      </c>
      <c r="D18" s="39">
        <v>7</v>
      </c>
      <c r="E18" s="41">
        <v>2.9999999999999997E-4</v>
      </c>
      <c r="F18" s="18">
        <v>1.4999999999999999E-4</v>
      </c>
      <c r="G18" s="13">
        <f t="shared" si="0"/>
        <v>1.4999999999999999E-4</v>
      </c>
      <c r="H18" s="37"/>
      <c r="I18" s="114"/>
    </row>
    <row r="19" spans="1:9" ht="24.95" customHeight="1" x14ac:dyDescent="0.25">
      <c r="A19" s="64" t="s">
        <v>59</v>
      </c>
      <c r="B19" s="64" t="s">
        <v>59</v>
      </c>
      <c r="C19" s="19" t="s">
        <v>132</v>
      </c>
      <c r="D19" s="40">
        <v>6</v>
      </c>
      <c r="E19" s="41">
        <v>5.0000000000000001E-4</v>
      </c>
      <c r="F19" s="18">
        <v>1.8900000000000001E-4</v>
      </c>
      <c r="G19" s="13">
        <f t="shared" si="0"/>
        <v>3.1099999999999997E-4</v>
      </c>
      <c r="I19" s="114"/>
    </row>
    <row r="20" spans="1:9" ht="24.95" customHeight="1" x14ac:dyDescent="0.25">
      <c r="A20" s="84" t="s">
        <v>60</v>
      </c>
      <c r="B20" s="84" t="s">
        <v>60</v>
      </c>
      <c r="C20" s="19" t="s">
        <v>132</v>
      </c>
      <c r="D20" s="40">
        <v>6</v>
      </c>
      <c r="E20" s="41">
        <v>5.0000000000000001E-4</v>
      </c>
      <c r="F20" s="18">
        <v>2.7399999999999999E-4</v>
      </c>
      <c r="G20" s="13">
        <f t="shared" si="0"/>
        <v>2.2600000000000002E-4</v>
      </c>
      <c r="I20" s="114"/>
    </row>
    <row r="21" spans="1:9" ht="24.95" customHeight="1" x14ac:dyDescent="0.25">
      <c r="A21" s="84" t="s">
        <v>60</v>
      </c>
      <c r="B21" s="84" t="s">
        <v>60</v>
      </c>
      <c r="C21" s="19" t="s">
        <v>6</v>
      </c>
      <c r="D21" s="40">
        <v>6</v>
      </c>
      <c r="E21" s="41">
        <v>5.0000000000000001E-4</v>
      </c>
      <c r="F21" s="18">
        <v>0</v>
      </c>
      <c r="G21" s="13">
        <f t="shared" si="0"/>
        <v>5.0000000000000001E-4</v>
      </c>
      <c r="H21" s="37"/>
      <c r="I21" s="114"/>
    </row>
    <row r="22" spans="1:9" ht="24.95" customHeight="1" x14ac:dyDescent="0.25">
      <c r="A22" s="46" t="s">
        <v>14</v>
      </c>
      <c r="B22" s="46" t="s">
        <v>14</v>
      </c>
      <c r="C22" s="19" t="s">
        <v>7</v>
      </c>
      <c r="D22" s="40">
        <v>6</v>
      </c>
      <c r="E22" s="41">
        <v>0</v>
      </c>
      <c r="F22" s="18">
        <v>0</v>
      </c>
      <c r="G22" s="13">
        <f t="shared" si="0"/>
        <v>0</v>
      </c>
      <c r="H22" s="37"/>
      <c r="I22" s="114"/>
    </row>
    <row r="23" spans="1:9" ht="24.95" customHeight="1" x14ac:dyDescent="0.25">
      <c r="A23" s="46" t="s">
        <v>14</v>
      </c>
      <c r="B23" s="46" t="s">
        <v>14</v>
      </c>
      <c r="C23" s="21" t="s">
        <v>8</v>
      </c>
      <c r="D23" s="40">
        <v>6</v>
      </c>
      <c r="E23" s="44">
        <v>5.9999999999999995E-4</v>
      </c>
      <c r="F23" s="44">
        <v>1.3100000000000001E-4</v>
      </c>
      <c r="G23" s="13">
        <f t="shared" si="0"/>
        <v>4.6899999999999991E-4</v>
      </c>
      <c r="H23" s="37"/>
      <c r="I23" s="114"/>
    </row>
    <row r="24" spans="1:9" ht="24.95" customHeight="1" x14ac:dyDescent="0.25">
      <c r="A24" s="84" t="s">
        <v>60</v>
      </c>
      <c r="B24" s="84" t="s">
        <v>60</v>
      </c>
      <c r="C24" s="21" t="s">
        <v>8</v>
      </c>
      <c r="D24" s="40">
        <v>6</v>
      </c>
      <c r="E24" s="44">
        <v>1.4E-3</v>
      </c>
      <c r="F24" s="44">
        <v>4.7899999999999999E-4</v>
      </c>
      <c r="G24" s="13">
        <f t="shared" si="0"/>
        <v>9.2099999999999994E-4</v>
      </c>
      <c r="H24" s="37"/>
      <c r="I24" s="114"/>
    </row>
    <row r="25" spans="1:9" ht="24.95" customHeight="1" x14ac:dyDescent="0.25">
      <c r="A25" s="46" t="s">
        <v>14</v>
      </c>
      <c r="B25" s="46" t="s">
        <v>14</v>
      </c>
      <c r="C25" s="19" t="s">
        <v>9</v>
      </c>
      <c r="D25" s="40">
        <v>5</v>
      </c>
      <c r="E25" s="41">
        <v>2.35E-2</v>
      </c>
      <c r="F25" s="18">
        <v>1.0265E-2</v>
      </c>
      <c r="G25" s="13">
        <f t="shared" si="0"/>
        <v>1.3235E-2</v>
      </c>
      <c r="I25" s="114"/>
    </row>
    <row r="26" spans="1:9" ht="24.95" customHeight="1" x14ac:dyDescent="0.25">
      <c r="A26" s="64" t="s">
        <v>59</v>
      </c>
      <c r="B26" s="64" t="s">
        <v>74</v>
      </c>
      <c r="C26" s="15" t="s">
        <v>10</v>
      </c>
      <c r="D26" s="40">
        <v>5</v>
      </c>
      <c r="E26" s="12">
        <v>6.0000000000000001E-3</v>
      </c>
      <c r="F26" s="12">
        <v>2.5010000000000002E-3</v>
      </c>
      <c r="G26" s="13">
        <f t="shared" si="0"/>
        <v>3.4989999999999999E-3</v>
      </c>
      <c r="I26" s="114"/>
    </row>
    <row r="27" spans="1:9" ht="24.95" customHeight="1" x14ac:dyDescent="0.25">
      <c r="A27" s="46" t="s">
        <v>162</v>
      </c>
      <c r="B27" s="46" t="s">
        <v>162</v>
      </c>
      <c r="C27" s="15" t="s">
        <v>11</v>
      </c>
      <c r="D27" s="40">
        <v>5</v>
      </c>
      <c r="E27" s="12">
        <v>7.0000000000000001E-3</v>
      </c>
      <c r="F27" s="12">
        <v>2.6450000000000002E-3</v>
      </c>
      <c r="G27" s="13">
        <f t="shared" si="0"/>
        <v>4.3549999999999995E-3</v>
      </c>
      <c r="I27" s="114"/>
    </row>
    <row r="28" spans="1:9" ht="24.95" customHeight="1" x14ac:dyDescent="0.25">
      <c r="A28" s="66" t="s">
        <v>15</v>
      </c>
      <c r="B28" s="66" t="s">
        <v>15</v>
      </c>
      <c r="C28" s="15" t="s">
        <v>91</v>
      </c>
      <c r="D28" s="40">
        <v>5</v>
      </c>
      <c r="E28" s="12">
        <v>3.5999999999999997E-2</v>
      </c>
      <c r="F28" s="12">
        <v>2.9080999999999999E-2</v>
      </c>
      <c r="G28" s="13">
        <f t="shared" si="0"/>
        <v>6.9189999999999981E-3</v>
      </c>
      <c r="I28" s="114"/>
    </row>
    <row r="29" spans="1:9" ht="24.95" customHeight="1" x14ac:dyDescent="0.25">
      <c r="A29" s="88" t="s">
        <v>59</v>
      </c>
      <c r="B29" s="88" t="s">
        <v>59</v>
      </c>
      <c r="C29" s="26" t="s">
        <v>126</v>
      </c>
      <c r="D29" s="40">
        <v>5</v>
      </c>
      <c r="E29" s="12">
        <v>2.393E-2</v>
      </c>
      <c r="F29" s="12">
        <v>3.4778000000000003E-2</v>
      </c>
      <c r="G29" s="89">
        <f t="shared" si="0"/>
        <v>-1.0848000000000003E-2</v>
      </c>
      <c r="I29" s="114"/>
    </row>
    <row r="30" spans="1:9" ht="24.95" customHeight="1" x14ac:dyDescent="0.25">
      <c r="A30" s="64" t="s">
        <v>59</v>
      </c>
      <c r="B30" s="88" t="s">
        <v>59</v>
      </c>
      <c r="C30" s="29" t="s">
        <v>13</v>
      </c>
      <c r="D30" s="40">
        <v>7</v>
      </c>
      <c r="E30" s="12">
        <v>0</v>
      </c>
      <c r="F30" s="12">
        <v>0</v>
      </c>
      <c r="G30" s="13">
        <f t="shared" si="0"/>
        <v>0</v>
      </c>
      <c r="I30" s="114"/>
    </row>
    <row r="31" spans="1:9" ht="24.95" customHeight="1" x14ac:dyDescent="0.25">
      <c r="A31" s="46" t="s">
        <v>14</v>
      </c>
      <c r="B31" s="46" t="s">
        <v>14</v>
      </c>
      <c r="C31" s="30" t="s">
        <v>98</v>
      </c>
      <c r="D31" s="40">
        <v>6</v>
      </c>
      <c r="E31" s="12">
        <v>3.0000000000000001E-3</v>
      </c>
      <c r="F31" s="12">
        <v>1.903E-3</v>
      </c>
      <c r="G31" s="13">
        <f t="shared" si="0"/>
        <v>1.0970000000000001E-3</v>
      </c>
      <c r="I31" s="114"/>
    </row>
    <row r="32" spans="1:9" ht="24.95" customHeight="1" x14ac:dyDescent="0.25">
      <c r="A32" s="46" t="s">
        <v>14</v>
      </c>
      <c r="B32" s="46" t="s">
        <v>14</v>
      </c>
      <c r="C32" s="20" t="s">
        <v>127</v>
      </c>
      <c r="D32" s="39">
        <v>7</v>
      </c>
      <c r="E32" s="12">
        <v>6.9999999999999999E-4</v>
      </c>
      <c r="F32" s="12">
        <v>0</v>
      </c>
      <c r="G32" s="13">
        <f t="shared" si="0"/>
        <v>6.9999999999999999E-4</v>
      </c>
      <c r="I32" s="114"/>
    </row>
    <row r="33" spans="1:9" ht="24.95" customHeight="1" x14ac:dyDescent="0.25">
      <c r="A33" s="66" t="s">
        <v>15</v>
      </c>
      <c r="B33" s="66" t="s">
        <v>15</v>
      </c>
      <c r="C33" s="92" t="s">
        <v>78</v>
      </c>
      <c r="D33" s="40">
        <v>6</v>
      </c>
      <c r="E33" s="12">
        <v>2E-3</v>
      </c>
      <c r="F33" s="12">
        <v>5.0699999999999996E-4</v>
      </c>
      <c r="G33" s="13">
        <f t="shared" si="0"/>
        <v>1.493E-3</v>
      </c>
      <c r="I33" s="114"/>
    </row>
    <row r="34" spans="1:9" ht="24.95" customHeight="1" x14ac:dyDescent="0.25">
      <c r="A34" s="46" t="s">
        <v>14</v>
      </c>
      <c r="B34" s="46" t="s">
        <v>14</v>
      </c>
      <c r="C34" s="93" t="s">
        <v>79</v>
      </c>
      <c r="D34" s="40">
        <v>6</v>
      </c>
      <c r="E34" s="81">
        <v>0</v>
      </c>
      <c r="F34" s="85">
        <v>0</v>
      </c>
      <c r="G34" s="13">
        <f t="shared" si="0"/>
        <v>0</v>
      </c>
      <c r="I34" s="114"/>
    </row>
    <row r="35" spans="1:9" ht="24.95" customHeight="1" x14ac:dyDescent="0.25">
      <c r="A35" s="84" t="s">
        <v>60</v>
      </c>
      <c r="B35" s="84" t="s">
        <v>60</v>
      </c>
      <c r="C35" s="20" t="s">
        <v>16</v>
      </c>
      <c r="D35" s="39">
        <v>6</v>
      </c>
      <c r="E35" s="12">
        <v>1.3999999999999999E-4</v>
      </c>
      <c r="F35" s="12">
        <v>0</v>
      </c>
      <c r="G35" s="13">
        <f t="shared" si="0"/>
        <v>1.3999999999999999E-4</v>
      </c>
      <c r="I35" s="114"/>
    </row>
    <row r="36" spans="1:9" ht="24.95" customHeight="1" x14ac:dyDescent="0.25">
      <c r="A36" s="64" t="s">
        <v>59</v>
      </c>
      <c r="B36" s="65" t="s">
        <v>59</v>
      </c>
      <c r="C36" s="20" t="s">
        <v>182</v>
      </c>
      <c r="D36" s="39">
        <v>5</v>
      </c>
      <c r="E36" s="12">
        <v>0</v>
      </c>
      <c r="F36" s="12">
        <v>0</v>
      </c>
      <c r="G36" s="13">
        <f t="shared" si="0"/>
        <v>0</v>
      </c>
      <c r="I36" s="115"/>
    </row>
    <row r="37" spans="1:9" ht="24.95" customHeight="1" x14ac:dyDescent="0.25">
      <c r="A37" s="64" t="s">
        <v>59</v>
      </c>
      <c r="B37" s="65" t="s">
        <v>59</v>
      </c>
      <c r="C37" s="20" t="s">
        <v>182</v>
      </c>
      <c r="D37" s="39">
        <v>4</v>
      </c>
      <c r="E37" s="12">
        <v>0.115</v>
      </c>
      <c r="F37" s="12">
        <v>8.6370000000000002E-2</v>
      </c>
      <c r="G37" s="13">
        <f t="shared" si="0"/>
        <v>2.8630000000000003E-2</v>
      </c>
      <c r="I37" s="115"/>
    </row>
    <row r="38" spans="1:9" ht="24.95" customHeight="1" x14ac:dyDescent="0.25">
      <c r="A38" s="46" t="s">
        <v>14</v>
      </c>
      <c r="B38" s="46" t="s">
        <v>14</v>
      </c>
      <c r="C38" s="20" t="s">
        <v>17</v>
      </c>
      <c r="D38" s="40">
        <v>6</v>
      </c>
      <c r="E38" s="12">
        <v>1.1999999999999999E-3</v>
      </c>
      <c r="F38" s="12">
        <v>0</v>
      </c>
      <c r="G38" s="13">
        <f t="shared" si="0"/>
        <v>1.1999999999999999E-3</v>
      </c>
      <c r="I38" s="118"/>
    </row>
    <row r="39" spans="1:9" ht="24.95" customHeight="1" x14ac:dyDescent="0.25">
      <c r="A39" s="66" t="s">
        <v>15</v>
      </c>
      <c r="B39" s="66" t="s">
        <v>15</v>
      </c>
      <c r="C39" s="20" t="s">
        <v>18</v>
      </c>
      <c r="D39" s="40">
        <v>7</v>
      </c>
      <c r="E39" s="12">
        <v>0</v>
      </c>
      <c r="F39" s="12">
        <v>1.054E-3</v>
      </c>
      <c r="G39" s="13">
        <f t="shared" si="0"/>
        <v>-1.054E-3</v>
      </c>
      <c r="I39" s="114"/>
    </row>
    <row r="40" spans="1:9" ht="24.95" customHeight="1" x14ac:dyDescent="0.25">
      <c r="A40" s="66" t="s">
        <v>15</v>
      </c>
      <c r="B40" s="66" t="s">
        <v>15</v>
      </c>
      <c r="C40" s="20" t="s">
        <v>19</v>
      </c>
      <c r="D40" s="40">
        <v>6</v>
      </c>
      <c r="E40" s="12">
        <v>1.1999999999999999E-3</v>
      </c>
      <c r="F40" s="12">
        <v>8.7699999999999996E-4</v>
      </c>
      <c r="G40" s="13">
        <f t="shared" si="0"/>
        <v>3.2299999999999994E-4</v>
      </c>
      <c r="I40" s="114"/>
    </row>
    <row r="41" spans="1:9" ht="24.95" customHeight="1" x14ac:dyDescent="0.25">
      <c r="A41" s="46" t="s">
        <v>14</v>
      </c>
      <c r="B41" s="46" t="s">
        <v>14</v>
      </c>
      <c r="C41" s="20" t="s">
        <v>20</v>
      </c>
      <c r="D41" s="40">
        <v>6</v>
      </c>
      <c r="E41" s="12">
        <v>5.0000000000000001E-3</v>
      </c>
      <c r="F41" s="12">
        <v>6.0600000000000003E-3</v>
      </c>
      <c r="G41" s="13">
        <f t="shared" si="0"/>
        <v>-1.0600000000000002E-3</v>
      </c>
      <c r="I41" s="118"/>
    </row>
    <row r="42" spans="1:9" ht="24.95" customHeight="1" x14ac:dyDescent="0.25">
      <c r="A42" s="66" t="s">
        <v>15</v>
      </c>
      <c r="B42" s="66" t="s">
        <v>15</v>
      </c>
      <c r="C42" s="20" t="s">
        <v>21</v>
      </c>
      <c r="D42" s="39">
        <v>7</v>
      </c>
      <c r="E42" s="12">
        <v>1E-4</v>
      </c>
      <c r="F42" s="12">
        <v>0</v>
      </c>
      <c r="G42" s="13">
        <f t="shared" si="0"/>
        <v>1E-4</v>
      </c>
      <c r="I42" s="114"/>
    </row>
    <row r="43" spans="1:9" ht="24.95" customHeight="1" x14ac:dyDescent="0.25">
      <c r="A43" s="66" t="s">
        <v>15</v>
      </c>
      <c r="B43" s="66" t="s">
        <v>15</v>
      </c>
      <c r="C43" s="20" t="s">
        <v>22</v>
      </c>
      <c r="D43" s="40">
        <v>6</v>
      </c>
      <c r="E43" s="12">
        <v>0</v>
      </c>
      <c r="F43" s="12">
        <v>2.0699999999999999E-4</v>
      </c>
      <c r="G43" s="13">
        <f t="shared" si="0"/>
        <v>-2.0699999999999999E-4</v>
      </c>
      <c r="I43" s="114"/>
    </row>
    <row r="44" spans="1:9" ht="24.95" customHeight="1" x14ac:dyDescent="0.25">
      <c r="A44" s="46" t="s">
        <v>162</v>
      </c>
      <c r="B44" s="46" t="s">
        <v>162</v>
      </c>
      <c r="C44" s="20" t="s">
        <v>23</v>
      </c>
      <c r="D44" s="40">
        <v>5</v>
      </c>
      <c r="E44" s="12">
        <v>1.0081E-2</v>
      </c>
      <c r="F44" s="12">
        <v>5.0600000000000003E-3</v>
      </c>
      <c r="G44" s="13">
        <f t="shared" si="0"/>
        <v>5.0209999999999994E-3</v>
      </c>
      <c r="I44" s="114"/>
    </row>
    <row r="45" spans="1:9" ht="24.95" customHeight="1" x14ac:dyDescent="0.25">
      <c r="A45" s="46" t="s">
        <v>162</v>
      </c>
      <c r="B45" s="46" t="s">
        <v>162</v>
      </c>
      <c r="C45" s="20" t="s">
        <v>139</v>
      </c>
      <c r="D45" s="39">
        <v>5</v>
      </c>
      <c r="E45" s="12">
        <v>2.7300000000000001E-2</v>
      </c>
      <c r="F45" s="12">
        <v>0</v>
      </c>
      <c r="G45" s="13">
        <f t="shared" si="0"/>
        <v>2.7300000000000001E-2</v>
      </c>
      <c r="I45" s="114"/>
    </row>
    <row r="46" spans="1:9" ht="24.95" customHeight="1" x14ac:dyDescent="0.25">
      <c r="A46" s="46" t="s">
        <v>14</v>
      </c>
      <c r="B46" s="46" t="s">
        <v>14</v>
      </c>
      <c r="C46" s="20" t="s">
        <v>24</v>
      </c>
      <c r="D46" s="40">
        <v>6</v>
      </c>
      <c r="E46" s="12">
        <v>2E-3</v>
      </c>
      <c r="F46" s="12">
        <v>1.1800000000000001E-3</v>
      </c>
      <c r="G46" s="13">
        <f t="shared" si="0"/>
        <v>8.1999999999999998E-4</v>
      </c>
      <c r="I46" s="114"/>
    </row>
    <row r="47" spans="1:9" ht="24.95" customHeight="1" x14ac:dyDescent="0.2">
      <c r="A47" s="66" t="s">
        <v>15</v>
      </c>
      <c r="B47" s="66" t="s">
        <v>15</v>
      </c>
      <c r="C47" s="95" t="s">
        <v>80</v>
      </c>
      <c r="D47" s="39">
        <v>7</v>
      </c>
      <c r="E47" s="12">
        <v>3.59E-4</v>
      </c>
      <c r="F47" s="12">
        <v>3.0600000000000001E-4</v>
      </c>
      <c r="G47" s="13">
        <f t="shared" si="0"/>
        <v>5.2999999999999987E-5</v>
      </c>
      <c r="I47" s="114"/>
    </row>
    <row r="48" spans="1:9" ht="24.95" customHeight="1" x14ac:dyDescent="0.2">
      <c r="A48" s="66" t="s">
        <v>15</v>
      </c>
      <c r="B48" s="66" t="s">
        <v>15</v>
      </c>
      <c r="C48" s="95" t="s">
        <v>81</v>
      </c>
      <c r="D48" s="40">
        <v>7</v>
      </c>
      <c r="E48" s="12">
        <v>7.5500000000000003E-4</v>
      </c>
      <c r="F48" s="12">
        <v>0</v>
      </c>
      <c r="G48" s="13">
        <f t="shared" si="0"/>
        <v>7.5500000000000003E-4</v>
      </c>
      <c r="I48" s="114"/>
    </row>
    <row r="49" spans="1:9" ht="24.95" customHeight="1" x14ac:dyDescent="0.25">
      <c r="A49" s="46" t="s">
        <v>162</v>
      </c>
      <c r="B49" s="46" t="s">
        <v>162</v>
      </c>
      <c r="C49" s="20" t="s">
        <v>25</v>
      </c>
      <c r="D49" s="39">
        <v>7</v>
      </c>
      <c r="E49" s="12">
        <v>5.0000000000000002E-5</v>
      </c>
      <c r="F49" s="12">
        <v>0</v>
      </c>
      <c r="G49" s="13">
        <f t="shared" si="0"/>
        <v>5.0000000000000002E-5</v>
      </c>
      <c r="I49" s="114"/>
    </row>
    <row r="50" spans="1:9" ht="24.95" customHeight="1" x14ac:dyDescent="0.25">
      <c r="A50" s="46" t="s">
        <v>14</v>
      </c>
      <c r="B50" s="46" t="s">
        <v>14</v>
      </c>
      <c r="C50" s="27" t="s">
        <v>26</v>
      </c>
      <c r="D50" s="39">
        <v>4</v>
      </c>
      <c r="E50" s="12">
        <v>2.4967E-2</v>
      </c>
      <c r="F50" s="12">
        <v>0</v>
      </c>
      <c r="G50" s="13">
        <f t="shared" si="0"/>
        <v>2.4967E-2</v>
      </c>
      <c r="I50" s="114"/>
    </row>
    <row r="51" spans="1:9" ht="24.95" customHeight="1" x14ac:dyDescent="0.25">
      <c r="A51" s="46" t="s">
        <v>14</v>
      </c>
      <c r="B51" s="46" t="s">
        <v>14</v>
      </c>
      <c r="C51" s="27" t="s">
        <v>26</v>
      </c>
      <c r="D51" s="39">
        <v>5</v>
      </c>
      <c r="E51" s="12">
        <v>2.7314000000000001E-2</v>
      </c>
      <c r="F51" s="12">
        <v>0</v>
      </c>
      <c r="G51" s="13">
        <f t="shared" si="0"/>
        <v>2.7314000000000001E-2</v>
      </c>
      <c r="I51" s="114"/>
    </row>
    <row r="52" spans="1:9" ht="24.95" customHeight="1" x14ac:dyDescent="0.25">
      <c r="A52" s="64" t="s">
        <v>61</v>
      </c>
      <c r="B52" s="64" t="s">
        <v>61</v>
      </c>
      <c r="C52" s="20" t="s">
        <v>116</v>
      </c>
      <c r="D52" s="40">
        <v>6</v>
      </c>
      <c r="E52" s="12">
        <v>3.5000000000000001E-3</v>
      </c>
      <c r="F52" s="12">
        <v>4.2160000000000001E-3</v>
      </c>
      <c r="G52" s="13">
        <f t="shared" si="0"/>
        <v>-7.1600000000000006E-4</v>
      </c>
      <c r="I52" s="114"/>
    </row>
    <row r="53" spans="1:9" ht="24.95" customHeight="1" x14ac:dyDescent="0.25">
      <c r="A53" s="66" t="s">
        <v>15</v>
      </c>
      <c r="B53" s="66" t="s">
        <v>15</v>
      </c>
      <c r="C53" s="20" t="s">
        <v>28</v>
      </c>
      <c r="D53" s="40">
        <v>6</v>
      </c>
      <c r="E53" s="12">
        <v>2E-3</v>
      </c>
      <c r="F53" s="12">
        <v>7.2999999999999996E-4</v>
      </c>
      <c r="G53" s="13">
        <f t="shared" si="0"/>
        <v>1.2700000000000001E-3</v>
      </c>
      <c r="I53" s="114"/>
    </row>
    <row r="54" spans="1:9" ht="24.95" customHeight="1" x14ac:dyDescent="0.25">
      <c r="A54" s="64" t="s">
        <v>61</v>
      </c>
      <c r="B54" s="64" t="s">
        <v>61</v>
      </c>
      <c r="C54" s="28" t="s">
        <v>77</v>
      </c>
      <c r="D54" s="40">
        <v>5</v>
      </c>
      <c r="E54" s="12">
        <v>5.0000000000000001E-3</v>
      </c>
      <c r="F54" s="12">
        <v>5.6700000000000001E-4</v>
      </c>
      <c r="G54" s="13">
        <f t="shared" si="0"/>
        <v>4.4330000000000003E-3</v>
      </c>
      <c r="I54" s="114"/>
    </row>
    <row r="55" spans="1:9" ht="24.95" customHeight="1" x14ac:dyDescent="0.25">
      <c r="A55" s="66" t="s">
        <v>15</v>
      </c>
      <c r="B55" s="66" t="s">
        <v>15</v>
      </c>
      <c r="C55" s="27" t="s">
        <v>29</v>
      </c>
      <c r="D55" s="39">
        <v>4</v>
      </c>
      <c r="E55" s="12">
        <v>2.2367000000000001E-2</v>
      </c>
      <c r="F55" s="12">
        <v>0</v>
      </c>
      <c r="G55" s="13">
        <f t="shared" si="0"/>
        <v>2.2367000000000001E-2</v>
      </c>
      <c r="I55" s="114"/>
    </row>
    <row r="56" spans="1:9" ht="24.95" customHeight="1" x14ac:dyDescent="0.25">
      <c r="A56" s="66" t="s">
        <v>15</v>
      </c>
      <c r="B56" s="66" t="s">
        <v>15</v>
      </c>
      <c r="C56" s="27" t="s">
        <v>29</v>
      </c>
      <c r="D56" s="39">
        <v>6</v>
      </c>
      <c r="E56" s="12">
        <v>4.2469999999999999E-3</v>
      </c>
      <c r="F56" s="12">
        <v>1.6050000000000001E-3</v>
      </c>
      <c r="G56" s="13">
        <f t="shared" si="0"/>
        <v>2.6419999999999998E-3</v>
      </c>
      <c r="I56" s="114"/>
    </row>
    <row r="57" spans="1:9" ht="24.95" customHeight="1" x14ac:dyDescent="0.25">
      <c r="A57" s="66" t="s">
        <v>15</v>
      </c>
      <c r="B57" s="66" t="s">
        <v>15</v>
      </c>
      <c r="C57" s="20" t="s">
        <v>30</v>
      </c>
      <c r="D57" s="40">
        <v>6</v>
      </c>
      <c r="E57" s="12">
        <v>0</v>
      </c>
      <c r="F57" s="12">
        <v>0</v>
      </c>
      <c r="G57" s="13">
        <f t="shared" si="0"/>
        <v>0</v>
      </c>
      <c r="I57" s="114"/>
    </row>
    <row r="58" spans="1:9" ht="24.95" customHeight="1" x14ac:dyDescent="0.25">
      <c r="A58" s="46" t="s">
        <v>14</v>
      </c>
      <c r="B58" s="46" t="s">
        <v>14</v>
      </c>
      <c r="C58" s="15" t="s">
        <v>31</v>
      </c>
      <c r="D58" s="40">
        <v>7</v>
      </c>
      <c r="E58" s="12">
        <v>0</v>
      </c>
      <c r="F58" s="12">
        <v>0</v>
      </c>
      <c r="G58" s="13">
        <f>E58-F58</f>
        <v>0</v>
      </c>
      <c r="I58" s="114"/>
    </row>
    <row r="59" spans="1:9" ht="24.95" customHeight="1" x14ac:dyDescent="0.25">
      <c r="A59" s="84" t="s">
        <v>60</v>
      </c>
      <c r="B59" s="84" t="s">
        <v>60</v>
      </c>
      <c r="C59" s="20" t="s">
        <v>32</v>
      </c>
      <c r="D59" s="39">
        <v>7</v>
      </c>
      <c r="E59" s="12">
        <v>2.0000000000000001E-4</v>
      </c>
      <c r="F59" s="12">
        <v>0</v>
      </c>
      <c r="G59" s="13">
        <f t="shared" si="0"/>
        <v>2.0000000000000001E-4</v>
      </c>
      <c r="I59" s="114"/>
    </row>
    <row r="60" spans="1:9" ht="24.95" customHeight="1" x14ac:dyDescent="0.25">
      <c r="A60" s="66" t="s">
        <v>15</v>
      </c>
      <c r="B60" s="66" t="s">
        <v>15</v>
      </c>
      <c r="C60" s="20" t="s">
        <v>33</v>
      </c>
      <c r="D60" s="39">
        <v>7</v>
      </c>
      <c r="E60" s="12">
        <v>1.08E-4</v>
      </c>
      <c r="F60" s="12">
        <v>0</v>
      </c>
      <c r="G60" s="13">
        <f t="shared" si="0"/>
        <v>1.08E-4</v>
      </c>
      <c r="I60" s="114"/>
    </row>
    <row r="61" spans="1:9" ht="24.95" customHeight="1" x14ac:dyDescent="0.25">
      <c r="A61" s="46" t="s">
        <v>162</v>
      </c>
      <c r="B61" s="46" t="s">
        <v>162</v>
      </c>
      <c r="C61" s="20" t="s">
        <v>34</v>
      </c>
      <c r="D61" s="40">
        <v>5</v>
      </c>
      <c r="E61" s="12">
        <v>5.6610000000000002E-3</v>
      </c>
      <c r="F61" s="12">
        <v>6.9829999999999996E-3</v>
      </c>
      <c r="G61" s="13">
        <f t="shared" si="0"/>
        <v>-1.3219999999999994E-3</v>
      </c>
      <c r="I61" s="114"/>
    </row>
    <row r="62" spans="1:9" ht="24.95" customHeight="1" x14ac:dyDescent="0.25">
      <c r="A62" s="84" t="s">
        <v>60</v>
      </c>
      <c r="B62" s="84" t="s">
        <v>60</v>
      </c>
      <c r="C62" s="20" t="s">
        <v>35</v>
      </c>
      <c r="D62" s="40">
        <v>7</v>
      </c>
      <c r="E62" s="12">
        <v>2.5399999999999999E-4</v>
      </c>
      <c r="F62" s="12">
        <v>1.3100000000000001E-4</v>
      </c>
      <c r="G62" s="13">
        <f t="shared" si="0"/>
        <v>1.2299999999999998E-4</v>
      </c>
      <c r="I62" s="114"/>
    </row>
    <row r="63" spans="1:9" ht="24.95" customHeight="1" x14ac:dyDescent="0.25">
      <c r="A63" s="84" t="s">
        <v>60</v>
      </c>
      <c r="B63" s="84" t="s">
        <v>60</v>
      </c>
      <c r="C63" s="20" t="s">
        <v>35</v>
      </c>
      <c r="D63" s="39">
        <v>6</v>
      </c>
      <c r="E63" s="12">
        <v>1.9900000000000001E-4</v>
      </c>
      <c r="F63" s="12">
        <v>2.6699999999999998E-4</v>
      </c>
      <c r="G63" s="13">
        <f t="shared" si="0"/>
        <v>-6.7999999999999972E-5</v>
      </c>
      <c r="I63" s="114"/>
    </row>
    <row r="64" spans="1:9" ht="24.95" customHeight="1" x14ac:dyDescent="0.25">
      <c r="A64" s="66" t="s">
        <v>15</v>
      </c>
      <c r="B64" s="66" t="s">
        <v>15</v>
      </c>
      <c r="C64" s="20" t="s">
        <v>36</v>
      </c>
      <c r="D64" s="40">
        <v>6</v>
      </c>
      <c r="E64" s="12">
        <v>1E-3</v>
      </c>
      <c r="F64" s="12">
        <v>0</v>
      </c>
      <c r="G64" s="13">
        <f t="shared" si="0"/>
        <v>1E-3</v>
      </c>
      <c r="I64" s="114"/>
    </row>
    <row r="65" spans="1:9" ht="24.95" customHeight="1" x14ac:dyDescent="0.25">
      <c r="A65" s="46" t="s">
        <v>162</v>
      </c>
      <c r="B65" s="46" t="s">
        <v>162</v>
      </c>
      <c r="C65" s="20" t="s">
        <v>37</v>
      </c>
      <c r="D65" s="40">
        <v>6</v>
      </c>
      <c r="E65" s="12">
        <v>2.7290000000000001E-3</v>
      </c>
      <c r="F65" s="12">
        <v>1.356E-3</v>
      </c>
      <c r="G65" s="13">
        <f t="shared" si="0"/>
        <v>1.3730000000000001E-3</v>
      </c>
      <c r="I65" s="114"/>
    </row>
    <row r="66" spans="1:9" ht="24.95" customHeight="1" x14ac:dyDescent="0.25">
      <c r="A66" s="46" t="s">
        <v>14</v>
      </c>
      <c r="B66" s="46" t="s">
        <v>14</v>
      </c>
      <c r="C66" s="20" t="s">
        <v>173</v>
      </c>
      <c r="D66" s="39">
        <v>7</v>
      </c>
      <c r="E66" s="12">
        <v>0</v>
      </c>
      <c r="F66" s="12">
        <v>0</v>
      </c>
      <c r="G66" s="13">
        <f>E66-F66</f>
        <v>0</v>
      </c>
      <c r="I66" s="114"/>
    </row>
    <row r="67" spans="1:9" ht="24.95" customHeight="1" x14ac:dyDescent="0.25">
      <c r="A67" s="46" t="s">
        <v>162</v>
      </c>
      <c r="B67" s="46" t="s">
        <v>162</v>
      </c>
      <c r="C67" s="20" t="s">
        <v>39</v>
      </c>
      <c r="D67" s="40">
        <v>5</v>
      </c>
      <c r="E67" s="12">
        <v>1.312E-2</v>
      </c>
      <c r="F67" s="12">
        <v>9.4549999999999999E-3</v>
      </c>
      <c r="G67" s="13">
        <f>E67-F67</f>
        <v>3.6649999999999999E-3</v>
      </c>
      <c r="I67" s="114"/>
    </row>
    <row r="68" spans="1:9" ht="24.95" customHeight="1" x14ac:dyDescent="0.25">
      <c r="A68" s="46" t="s">
        <v>162</v>
      </c>
      <c r="B68" s="46" t="s">
        <v>162</v>
      </c>
      <c r="C68" s="20" t="s">
        <v>39</v>
      </c>
      <c r="D68" s="40">
        <v>6</v>
      </c>
      <c r="E68" s="12">
        <v>0</v>
      </c>
      <c r="F68" s="12">
        <v>0</v>
      </c>
      <c r="G68" s="13">
        <f>E68-F68</f>
        <v>0</v>
      </c>
      <c r="I68" s="114"/>
    </row>
    <row r="69" spans="1:9" ht="24.95" customHeight="1" x14ac:dyDescent="0.25">
      <c r="A69" s="46" t="s">
        <v>14</v>
      </c>
      <c r="B69" s="46" t="s">
        <v>14</v>
      </c>
      <c r="C69" s="20" t="s">
        <v>40</v>
      </c>
      <c r="D69" s="39">
        <v>4</v>
      </c>
      <c r="E69" s="12">
        <v>0.102634</v>
      </c>
      <c r="F69" s="12">
        <v>7.5365000000000001E-2</v>
      </c>
      <c r="G69" s="13">
        <f t="shared" ref="G69:G103" si="1">E69-F69</f>
        <v>2.7269000000000002E-2</v>
      </c>
      <c r="I69" s="114"/>
    </row>
    <row r="70" spans="1:9" ht="24.95" customHeight="1" x14ac:dyDescent="0.25">
      <c r="A70" s="46" t="s">
        <v>14</v>
      </c>
      <c r="B70" s="46" t="s">
        <v>14</v>
      </c>
      <c r="C70" s="20" t="s">
        <v>41</v>
      </c>
      <c r="D70" s="40">
        <v>6</v>
      </c>
      <c r="E70" s="12">
        <v>9.7499999999999996E-4</v>
      </c>
      <c r="F70" s="12">
        <v>1.583E-3</v>
      </c>
      <c r="G70" s="13">
        <f t="shared" si="1"/>
        <v>-6.0800000000000003E-4</v>
      </c>
      <c r="I70" s="114"/>
    </row>
    <row r="71" spans="1:9" ht="24.95" customHeight="1" x14ac:dyDescent="0.25">
      <c r="A71" s="66" t="s">
        <v>15</v>
      </c>
      <c r="B71" s="66" t="s">
        <v>15</v>
      </c>
      <c r="C71" s="20" t="s">
        <v>68</v>
      </c>
      <c r="D71" s="39">
        <v>7</v>
      </c>
      <c r="E71" s="12">
        <v>1.4999999999999999E-4</v>
      </c>
      <c r="F71" s="12">
        <v>0</v>
      </c>
      <c r="G71" s="13">
        <f t="shared" si="1"/>
        <v>1.4999999999999999E-4</v>
      </c>
      <c r="I71" s="114"/>
    </row>
    <row r="72" spans="1:9" ht="24.95" customHeight="1" x14ac:dyDescent="0.25">
      <c r="A72" s="66" t="s">
        <v>42</v>
      </c>
      <c r="B72" s="66" t="s">
        <v>42</v>
      </c>
      <c r="C72" s="20" t="s">
        <v>105</v>
      </c>
      <c r="D72" s="40">
        <v>6</v>
      </c>
      <c r="E72" s="12">
        <v>0</v>
      </c>
      <c r="F72" s="12">
        <v>0</v>
      </c>
      <c r="G72" s="13">
        <f t="shared" si="1"/>
        <v>0</v>
      </c>
      <c r="I72" s="114"/>
    </row>
    <row r="73" spans="1:9" ht="24.95" customHeight="1" x14ac:dyDescent="0.25">
      <c r="A73" s="46" t="s">
        <v>14</v>
      </c>
      <c r="B73" s="46" t="s">
        <v>14</v>
      </c>
      <c r="C73" s="20" t="s">
        <v>43</v>
      </c>
      <c r="D73" s="40">
        <v>6</v>
      </c>
      <c r="E73" s="12">
        <v>0</v>
      </c>
      <c r="F73" s="12">
        <v>3.0500000000000002E-3</v>
      </c>
      <c r="G73" s="13">
        <f t="shared" si="1"/>
        <v>-3.0500000000000002E-3</v>
      </c>
      <c r="I73" s="114"/>
    </row>
    <row r="74" spans="1:9" ht="24.95" customHeight="1" x14ac:dyDescent="0.25">
      <c r="A74" s="84" t="s">
        <v>60</v>
      </c>
      <c r="B74" s="84" t="s">
        <v>60</v>
      </c>
      <c r="C74" s="20" t="s">
        <v>44</v>
      </c>
      <c r="D74" s="40">
        <v>5</v>
      </c>
      <c r="E74" s="12">
        <v>2.1099999999999999E-3</v>
      </c>
      <c r="F74" s="12">
        <v>0</v>
      </c>
      <c r="G74" s="13">
        <f t="shared" si="1"/>
        <v>2.1099999999999999E-3</v>
      </c>
      <c r="I74" s="114"/>
    </row>
    <row r="75" spans="1:9" ht="24.95" customHeight="1" x14ac:dyDescent="0.25">
      <c r="A75" s="46" t="s">
        <v>14</v>
      </c>
      <c r="B75" s="46" t="s">
        <v>14</v>
      </c>
      <c r="C75" s="20" t="s">
        <v>45</v>
      </c>
      <c r="D75" s="40">
        <v>7</v>
      </c>
      <c r="E75" s="12">
        <v>1.2999999999999999E-4</v>
      </c>
      <c r="F75" s="12">
        <v>0</v>
      </c>
      <c r="G75" s="13">
        <f t="shared" si="1"/>
        <v>1.2999999999999999E-4</v>
      </c>
      <c r="I75" s="114"/>
    </row>
    <row r="76" spans="1:9" ht="24.95" customHeight="1" x14ac:dyDescent="0.25">
      <c r="A76" s="46" t="s">
        <v>162</v>
      </c>
      <c r="B76" s="46" t="s">
        <v>162</v>
      </c>
      <c r="C76" s="20" t="s">
        <v>46</v>
      </c>
      <c r="D76" s="40">
        <v>6</v>
      </c>
      <c r="E76" s="12">
        <v>6.4700000000000001E-4</v>
      </c>
      <c r="F76" s="12">
        <v>0</v>
      </c>
      <c r="G76" s="13">
        <f t="shared" si="1"/>
        <v>6.4700000000000001E-4</v>
      </c>
      <c r="I76" s="118"/>
    </row>
    <row r="77" spans="1:9" ht="24.95" customHeight="1" x14ac:dyDescent="0.25">
      <c r="A77" s="46" t="s">
        <v>62</v>
      </c>
      <c r="B77" s="84" t="s">
        <v>60</v>
      </c>
      <c r="C77" s="20" t="s">
        <v>47</v>
      </c>
      <c r="D77" s="40">
        <v>5</v>
      </c>
      <c r="E77" s="12">
        <v>0.04</v>
      </c>
      <c r="F77" s="12">
        <v>6.9999999999999999E-6</v>
      </c>
      <c r="G77" s="13">
        <f>E77-F77</f>
        <v>3.9993000000000001E-2</v>
      </c>
      <c r="I77" s="114"/>
    </row>
    <row r="78" spans="1:9" ht="24.95" customHeight="1" x14ac:dyDescent="0.25">
      <c r="A78" s="46" t="s">
        <v>62</v>
      </c>
      <c r="B78" s="84" t="s">
        <v>60</v>
      </c>
      <c r="C78" s="20" t="s">
        <v>48</v>
      </c>
      <c r="D78" s="40">
        <v>5</v>
      </c>
      <c r="E78" s="12">
        <v>5.0000000000000001E-3</v>
      </c>
      <c r="F78" s="12">
        <v>0</v>
      </c>
      <c r="G78" s="13">
        <f t="shared" si="1"/>
        <v>5.0000000000000001E-3</v>
      </c>
      <c r="I78" s="114"/>
    </row>
    <row r="79" spans="1:9" ht="24.95" customHeight="1" x14ac:dyDescent="0.25">
      <c r="A79" s="46" t="s">
        <v>27</v>
      </c>
      <c r="B79" s="46" t="s">
        <v>27</v>
      </c>
      <c r="C79" s="20" t="s">
        <v>146</v>
      </c>
      <c r="D79" s="39">
        <v>4</v>
      </c>
      <c r="E79" s="12">
        <v>0</v>
      </c>
      <c r="F79" s="12">
        <v>0</v>
      </c>
      <c r="G79" s="13">
        <f t="shared" si="1"/>
        <v>0</v>
      </c>
      <c r="I79" s="114"/>
    </row>
    <row r="80" spans="1:9" ht="24.95" customHeight="1" x14ac:dyDescent="0.25">
      <c r="A80" s="64" t="s">
        <v>61</v>
      </c>
      <c r="B80" s="64" t="s">
        <v>61</v>
      </c>
      <c r="C80" s="20" t="s">
        <v>49</v>
      </c>
      <c r="D80" s="39">
        <v>6</v>
      </c>
      <c r="E80" s="12">
        <v>2.7999999999999998E-4</v>
      </c>
      <c r="F80" s="12">
        <v>3.2936E-2</v>
      </c>
      <c r="G80" s="13">
        <f t="shared" si="1"/>
        <v>-3.2655999999999998E-2</v>
      </c>
      <c r="I80" s="114"/>
    </row>
    <row r="81" spans="1:9" ht="24.95" customHeight="1" x14ac:dyDescent="0.25">
      <c r="A81" s="46" t="s">
        <v>14</v>
      </c>
      <c r="B81" s="46" t="s">
        <v>14</v>
      </c>
      <c r="C81" s="20" t="s">
        <v>50</v>
      </c>
      <c r="D81" s="40">
        <v>4</v>
      </c>
      <c r="E81" s="12">
        <v>0.25296000000000002</v>
      </c>
      <c r="F81" s="12">
        <v>0.11917700000000001</v>
      </c>
      <c r="G81" s="13">
        <f t="shared" si="1"/>
        <v>0.13378300000000001</v>
      </c>
      <c r="I81" s="114"/>
    </row>
    <row r="82" spans="1:9" ht="24.95" customHeight="1" x14ac:dyDescent="0.25">
      <c r="A82" s="46" t="s">
        <v>14</v>
      </c>
      <c r="B82" s="46" t="s">
        <v>14</v>
      </c>
      <c r="C82" s="20" t="s">
        <v>143</v>
      </c>
      <c r="D82" s="40">
        <v>6</v>
      </c>
      <c r="E82" s="12">
        <v>2.5999999999999999E-3</v>
      </c>
      <c r="F82" s="12">
        <v>5.2400000000000005E-4</v>
      </c>
      <c r="G82" s="13">
        <f t="shared" si="1"/>
        <v>2.0759999999999997E-3</v>
      </c>
      <c r="I82" s="114"/>
    </row>
    <row r="83" spans="1:9" ht="24.95" customHeight="1" x14ac:dyDescent="0.25">
      <c r="A83" s="46" t="s">
        <v>14</v>
      </c>
      <c r="B83" s="46" t="s">
        <v>14</v>
      </c>
      <c r="C83" s="20" t="s">
        <v>51</v>
      </c>
      <c r="D83" s="39">
        <v>6</v>
      </c>
      <c r="E83" s="12">
        <v>1.4899999999999999E-4</v>
      </c>
      <c r="F83" s="12">
        <v>0</v>
      </c>
      <c r="G83" s="13">
        <f t="shared" si="1"/>
        <v>1.4899999999999999E-4</v>
      </c>
      <c r="I83" s="114"/>
    </row>
    <row r="84" spans="1:9" ht="24.95" customHeight="1" x14ac:dyDescent="0.25">
      <c r="A84" s="46" t="s">
        <v>14</v>
      </c>
      <c r="B84" s="46" t="s">
        <v>14</v>
      </c>
      <c r="C84" s="20" t="s">
        <v>52</v>
      </c>
      <c r="D84" s="40">
        <v>5</v>
      </c>
      <c r="E84" s="12">
        <v>1.11E-2</v>
      </c>
      <c r="F84" s="12">
        <v>1.0796999999999999E-2</v>
      </c>
      <c r="G84" s="13">
        <f t="shared" si="1"/>
        <v>3.0300000000000119E-4</v>
      </c>
      <c r="I84" s="114"/>
    </row>
    <row r="85" spans="1:9" ht="24.95" customHeight="1" x14ac:dyDescent="0.25">
      <c r="A85" s="46" t="s">
        <v>162</v>
      </c>
      <c r="B85" s="46" t="s">
        <v>162</v>
      </c>
      <c r="C85" s="20" t="s">
        <v>53</v>
      </c>
      <c r="D85" s="39">
        <v>4</v>
      </c>
      <c r="E85" s="12">
        <v>6.4606999999999998E-2</v>
      </c>
      <c r="F85" s="12">
        <v>5.0250000000000003E-2</v>
      </c>
      <c r="G85" s="13">
        <f t="shared" si="1"/>
        <v>1.4356999999999995E-2</v>
      </c>
      <c r="I85" s="114"/>
    </row>
    <row r="86" spans="1:9" ht="24.95" customHeight="1" x14ac:dyDescent="0.25">
      <c r="A86" s="46" t="s">
        <v>14</v>
      </c>
      <c r="B86" s="46" t="s">
        <v>14</v>
      </c>
      <c r="C86" s="20" t="s">
        <v>53</v>
      </c>
      <c r="D86" s="39">
        <v>6</v>
      </c>
      <c r="E86" s="12">
        <v>2.8159999999999999E-3</v>
      </c>
      <c r="F86" s="12">
        <v>0</v>
      </c>
      <c r="G86" s="13">
        <f t="shared" si="1"/>
        <v>2.8159999999999999E-3</v>
      </c>
      <c r="I86" s="114"/>
    </row>
    <row r="87" spans="1:9" ht="24.95" customHeight="1" x14ac:dyDescent="0.25">
      <c r="A87" s="46" t="s">
        <v>162</v>
      </c>
      <c r="B87" s="46" t="s">
        <v>162</v>
      </c>
      <c r="C87" s="20" t="s">
        <v>54</v>
      </c>
      <c r="D87" s="40">
        <v>6</v>
      </c>
      <c r="E87" s="12">
        <v>1.6000000000000001E-3</v>
      </c>
      <c r="F87" s="12">
        <v>1.2080000000000001E-3</v>
      </c>
      <c r="G87" s="13">
        <f t="shared" si="1"/>
        <v>3.9199999999999999E-4</v>
      </c>
      <c r="I87" s="114"/>
    </row>
    <row r="88" spans="1:9" ht="24.95" customHeight="1" x14ac:dyDescent="0.25">
      <c r="A88" s="46" t="s">
        <v>14</v>
      </c>
      <c r="B88" s="46" t="s">
        <v>14</v>
      </c>
      <c r="C88" s="20" t="s">
        <v>55</v>
      </c>
      <c r="D88" s="47">
        <v>6</v>
      </c>
      <c r="E88" s="12">
        <v>1.5E-3</v>
      </c>
      <c r="F88" s="12">
        <v>0</v>
      </c>
      <c r="G88" s="13">
        <f t="shared" si="1"/>
        <v>1.5E-3</v>
      </c>
      <c r="I88" s="114"/>
    </row>
    <row r="89" spans="1:9" ht="24.95" customHeight="1" x14ac:dyDescent="0.25">
      <c r="A89" s="46" t="s">
        <v>14</v>
      </c>
      <c r="B89" s="46" t="s">
        <v>14</v>
      </c>
      <c r="C89" s="20" t="s">
        <v>56</v>
      </c>
      <c r="D89" s="39">
        <v>7</v>
      </c>
      <c r="E89" s="12">
        <v>0</v>
      </c>
      <c r="F89" s="12">
        <v>0</v>
      </c>
      <c r="G89" s="13">
        <f t="shared" si="1"/>
        <v>0</v>
      </c>
      <c r="I89" s="114"/>
    </row>
    <row r="90" spans="1:9" ht="24.95" customHeight="1" x14ac:dyDescent="0.25">
      <c r="A90" s="46" t="s">
        <v>14</v>
      </c>
      <c r="B90" s="46" t="s">
        <v>14</v>
      </c>
      <c r="C90" s="20" t="s">
        <v>57</v>
      </c>
      <c r="D90" s="40">
        <v>6</v>
      </c>
      <c r="E90" s="12">
        <v>2E-3</v>
      </c>
      <c r="F90" s="12">
        <v>4.5300000000000001E-4</v>
      </c>
      <c r="G90" s="13">
        <f t="shared" si="1"/>
        <v>1.547E-3</v>
      </c>
      <c r="I90" s="114"/>
    </row>
    <row r="91" spans="1:9" ht="24.95" customHeight="1" x14ac:dyDescent="0.25">
      <c r="A91" s="46" t="s">
        <v>14</v>
      </c>
      <c r="B91" s="46" t="s">
        <v>14</v>
      </c>
      <c r="C91" s="20" t="s">
        <v>58</v>
      </c>
      <c r="D91" s="40">
        <v>5</v>
      </c>
      <c r="E91" s="12">
        <v>3.2828000000000003E-2</v>
      </c>
      <c r="F91" s="12">
        <v>0</v>
      </c>
      <c r="G91" s="13">
        <f t="shared" si="1"/>
        <v>3.2828000000000003E-2</v>
      </c>
      <c r="I91" s="114"/>
    </row>
    <row r="92" spans="1:9" ht="24.95" customHeight="1" x14ac:dyDescent="0.25">
      <c r="A92" s="64" t="s">
        <v>61</v>
      </c>
      <c r="B92" s="64" t="s">
        <v>61</v>
      </c>
      <c r="C92" s="92" t="s">
        <v>93</v>
      </c>
      <c r="D92" s="40">
        <v>6</v>
      </c>
      <c r="E92" s="81">
        <v>1.5E-3</v>
      </c>
      <c r="F92" s="85">
        <v>0</v>
      </c>
      <c r="G92" s="89">
        <f t="shared" si="1"/>
        <v>1.5E-3</v>
      </c>
      <c r="I92" s="114"/>
    </row>
    <row r="93" spans="1:9" ht="24.95" customHeight="1" x14ac:dyDescent="0.25">
      <c r="A93" s="64" t="s">
        <v>61</v>
      </c>
      <c r="B93" s="64" t="s">
        <v>61</v>
      </c>
      <c r="C93" s="92" t="s">
        <v>63</v>
      </c>
      <c r="D93" s="40">
        <v>6</v>
      </c>
      <c r="E93" s="81">
        <v>0</v>
      </c>
      <c r="F93" s="85">
        <v>0</v>
      </c>
      <c r="G93" s="89">
        <f t="shared" si="1"/>
        <v>0</v>
      </c>
      <c r="I93" s="114"/>
    </row>
    <row r="94" spans="1:9" ht="24.95" customHeight="1" x14ac:dyDescent="0.25">
      <c r="A94" s="64" t="s">
        <v>61</v>
      </c>
      <c r="B94" s="64" t="s">
        <v>61</v>
      </c>
      <c r="C94" s="98" t="s">
        <v>64</v>
      </c>
      <c r="D94" s="40">
        <v>6</v>
      </c>
      <c r="E94" s="81">
        <v>0</v>
      </c>
      <c r="F94" s="85">
        <v>0</v>
      </c>
      <c r="G94" s="89">
        <f t="shared" si="1"/>
        <v>0</v>
      </c>
      <c r="I94" s="114"/>
    </row>
    <row r="95" spans="1:9" ht="24.95" customHeight="1" x14ac:dyDescent="0.25">
      <c r="A95" s="64" t="s">
        <v>61</v>
      </c>
      <c r="B95" s="64" t="s">
        <v>61</v>
      </c>
      <c r="C95" s="98" t="s">
        <v>65</v>
      </c>
      <c r="D95" s="39">
        <v>7</v>
      </c>
      <c r="E95" s="81">
        <v>5.0000000000000001E-4</v>
      </c>
      <c r="F95" s="85">
        <v>0</v>
      </c>
      <c r="G95" s="89">
        <f t="shared" si="1"/>
        <v>5.0000000000000001E-4</v>
      </c>
      <c r="I95" s="114"/>
    </row>
    <row r="96" spans="1:9" ht="24.95" customHeight="1" x14ac:dyDescent="0.25">
      <c r="A96" s="84" t="s">
        <v>60</v>
      </c>
      <c r="B96" s="84" t="s">
        <v>60</v>
      </c>
      <c r="C96" s="99" t="s">
        <v>66</v>
      </c>
      <c r="D96" s="40">
        <v>5</v>
      </c>
      <c r="E96" s="81">
        <v>2.5000000000000001E-3</v>
      </c>
      <c r="F96" s="85">
        <v>2.477E-3</v>
      </c>
      <c r="G96" s="89">
        <f t="shared" si="1"/>
        <v>2.3000000000000017E-5</v>
      </c>
      <c r="I96" s="114"/>
    </row>
    <row r="97" spans="1:9" ht="24.95" customHeight="1" x14ac:dyDescent="0.25">
      <c r="A97" s="66" t="s">
        <v>15</v>
      </c>
      <c r="B97" s="66" t="s">
        <v>15</v>
      </c>
      <c r="C97" s="93" t="s">
        <v>92</v>
      </c>
      <c r="D97" s="40">
        <v>7</v>
      </c>
      <c r="E97" s="81">
        <v>2.6400000000000002E-4</v>
      </c>
      <c r="F97" s="85">
        <v>1.85E-4</v>
      </c>
      <c r="G97" s="89">
        <f t="shared" si="1"/>
        <v>7.9000000000000023E-5</v>
      </c>
      <c r="I97" s="114"/>
    </row>
    <row r="98" spans="1:9" ht="24.95" customHeight="1" x14ac:dyDescent="0.25">
      <c r="A98" s="66" t="s">
        <v>15</v>
      </c>
      <c r="B98" s="66" t="s">
        <v>15</v>
      </c>
      <c r="C98" s="93" t="s">
        <v>69</v>
      </c>
      <c r="D98" s="40">
        <v>7</v>
      </c>
      <c r="E98" s="81">
        <v>2.1499999999999999E-4</v>
      </c>
      <c r="F98" s="85">
        <v>4.7600000000000002E-4</v>
      </c>
      <c r="G98" s="89">
        <f t="shared" si="1"/>
        <v>-2.6100000000000006E-4</v>
      </c>
      <c r="I98" s="114"/>
    </row>
    <row r="99" spans="1:9" ht="24.95" customHeight="1" x14ac:dyDescent="0.25">
      <c r="A99" s="66" t="s">
        <v>15</v>
      </c>
      <c r="B99" s="66" t="s">
        <v>15</v>
      </c>
      <c r="C99" s="92" t="s">
        <v>70</v>
      </c>
      <c r="D99" s="40">
        <v>7</v>
      </c>
      <c r="E99" s="81">
        <v>1.5200000000000001E-4</v>
      </c>
      <c r="F99" s="85">
        <v>4.0200000000000001E-4</v>
      </c>
      <c r="G99" s="89">
        <f t="shared" si="1"/>
        <v>-2.5000000000000001E-4</v>
      </c>
      <c r="I99" s="114"/>
    </row>
    <row r="100" spans="1:9" ht="24.95" customHeight="1" x14ac:dyDescent="0.25">
      <c r="A100" s="64" t="s">
        <v>61</v>
      </c>
      <c r="B100" s="64" t="s">
        <v>61</v>
      </c>
      <c r="C100" s="92" t="s">
        <v>71</v>
      </c>
      <c r="D100" s="40">
        <v>7</v>
      </c>
      <c r="E100" s="81">
        <v>0</v>
      </c>
      <c r="F100" s="85">
        <v>0</v>
      </c>
      <c r="G100" s="89">
        <f t="shared" si="1"/>
        <v>0</v>
      </c>
      <c r="I100" s="114"/>
    </row>
    <row r="101" spans="1:9" ht="24.95" customHeight="1" x14ac:dyDescent="0.25">
      <c r="A101" s="66" t="s">
        <v>15</v>
      </c>
      <c r="B101" s="66" t="s">
        <v>15</v>
      </c>
      <c r="C101" s="24" t="s">
        <v>72</v>
      </c>
      <c r="D101" s="40">
        <v>7</v>
      </c>
      <c r="E101" s="81">
        <v>3.0699999999999998E-4</v>
      </c>
      <c r="F101" s="85">
        <v>2.2800000000000001E-4</v>
      </c>
      <c r="G101" s="89">
        <f t="shared" si="1"/>
        <v>7.8999999999999969E-5</v>
      </c>
      <c r="I101" s="114"/>
    </row>
    <row r="102" spans="1:9" ht="24.95" customHeight="1" x14ac:dyDescent="0.25">
      <c r="A102" s="46" t="s">
        <v>14</v>
      </c>
      <c r="B102" s="46" t="s">
        <v>14</v>
      </c>
      <c r="C102" s="92" t="s">
        <v>73</v>
      </c>
      <c r="D102" s="39">
        <v>7</v>
      </c>
      <c r="E102" s="81">
        <v>2.43E-4</v>
      </c>
      <c r="F102" s="85">
        <v>1.25E-4</v>
      </c>
      <c r="G102" s="89">
        <f t="shared" si="1"/>
        <v>1.18E-4</v>
      </c>
      <c r="I102" s="114"/>
    </row>
    <row r="103" spans="1:9" ht="24.95" customHeight="1" x14ac:dyDescent="0.25">
      <c r="A103" s="46" t="s">
        <v>14</v>
      </c>
      <c r="B103" s="46" t="s">
        <v>14</v>
      </c>
      <c r="C103" s="99" t="s">
        <v>144</v>
      </c>
      <c r="D103" s="39">
        <v>7</v>
      </c>
      <c r="E103" s="81">
        <v>2.9999999999999997E-4</v>
      </c>
      <c r="F103" s="85">
        <v>0</v>
      </c>
      <c r="G103" s="89">
        <f t="shared" si="1"/>
        <v>2.9999999999999997E-4</v>
      </c>
      <c r="I103" s="114"/>
    </row>
    <row r="104" spans="1:9" ht="24.95" customHeight="1" x14ac:dyDescent="0.25">
      <c r="A104" s="46" t="s">
        <v>15</v>
      </c>
      <c r="B104" s="46" t="s">
        <v>15</v>
      </c>
      <c r="C104" s="99" t="s">
        <v>75</v>
      </c>
      <c r="D104" s="39">
        <v>7</v>
      </c>
      <c r="E104" s="81">
        <v>0</v>
      </c>
      <c r="F104" s="85">
        <v>2.4800000000000001E-4</v>
      </c>
      <c r="G104" s="89">
        <f>E104-F104</f>
        <v>-2.4800000000000001E-4</v>
      </c>
      <c r="I104" s="114"/>
    </row>
    <row r="105" spans="1:9" ht="24.95" customHeight="1" x14ac:dyDescent="0.25">
      <c r="A105" s="46" t="s">
        <v>162</v>
      </c>
      <c r="B105" s="46" t="s">
        <v>162</v>
      </c>
      <c r="C105" s="92" t="s">
        <v>76</v>
      </c>
      <c r="D105" s="40">
        <v>6</v>
      </c>
      <c r="E105" s="100">
        <v>3.6879999999999999E-3</v>
      </c>
      <c r="F105" s="123">
        <v>3.6879999999999999E-3</v>
      </c>
      <c r="G105" s="89">
        <f>E105-F105</f>
        <v>0</v>
      </c>
      <c r="I105" s="112"/>
    </row>
    <row r="106" spans="1:9" ht="24.95" customHeight="1" x14ac:dyDescent="0.2">
      <c r="A106" s="46" t="s">
        <v>162</v>
      </c>
      <c r="B106" s="46" t="s">
        <v>162</v>
      </c>
      <c r="C106" s="101" t="s">
        <v>82</v>
      </c>
      <c r="D106" s="47">
        <v>5</v>
      </c>
      <c r="E106" s="81">
        <v>6.0000000000000001E-3</v>
      </c>
      <c r="F106" s="85">
        <v>2.9299999999999999E-3</v>
      </c>
      <c r="G106" s="89">
        <f>E106-F106</f>
        <v>3.0700000000000002E-3</v>
      </c>
      <c r="I106" s="114"/>
    </row>
    <row r="107" spans="1:9" ht="24.95" customHeight="1" x14ac:dyDescent="0.2">
      <c r="A107" s="46" t="s">
        <v>27</v>
      </c>
      <c r="B107" s="46" t="s">
        <v>27</v>
      </c>
      <c r="C107" s="101" t="s">
        <v>83</v>
      </c>
      <c r="D107" s="40">
        <v>6</v>
      </c>
      <c r="E107" s="81">
        <v>1E-3</v>
      </c>
      <c r="F107" s="85">
        <v>2.7920000000000002E-3</v>
      </c>
      <c r="G107" s="89">
        <f t="shared" ref="G107:G159" si="2">E107-F107</f>
        <v>-1.7920000000000002E-3</v>
      </c>
      <c r="I107" s="114"/>
    </row>
    <row r="108" spans="1:9" ht="24.95" customHeight="1" x14ac:dyDescent="0.2">
      <c r="A108" s="46" t="s">
        <v>27</v>
      </c>
      <c r="B108" s="46" t="s">
        <v>27</v>
      </c>
      <c r="C108" s="101" t="s">
        <v>84</v>
      </c>
      <c r="D108" s="40">
        <v>6</v>
      </c>
      <c r="E108" s="81">
        <v>1.1999999999999999E-3</v>
      </c>
      <c r="F108" s="85">
        <v>3.0490000000000001E-3</v>
      </c>
      <c r="G108" s="89">
        <f t="shared" si="2"/>
        <v>-1.8490000000000002E-3</v>
      </c>
      <c r="I108" s="114"/>
    </row>
    <row r="109" spans="1:9" ht="24.95" customHeight="1" x14ac:dyDescent="0.25">
      <c r="A109" s="103" t="s">
        <v>74</v>
      </c>
      <c r="B109" s="103" t="s">
        <v>74</v>
      </c>
      <c r="C109" s="104" t="s">
        <v>85</v>
      </c>
      <c r="D109" s="40">
        <v>5</v>
      </c>
      <c r="E109" s="81">
        <v>4.2000000000000003E-2</v>
      </c>
      <c r="F109" s="85">
        <v>1.1542999999999999E-2</v>
      </c>
      <c r="G109" s="89">
        <f t="shared" si="2"/>
        <v>3.0457000000000005E-2</v>
      </c>
      <c r="I109" s="114"/>
    </row>
    <row r="110" spans="1:9" ht="24.95" customHeight="1" x14ac:dyDescent="0.25">
      <c r="A110" s="105" t="s">
        <v>59</v>
      </c>
      <c r="B110" s="105" t="s">
        <v>59</v>
      </c>
      <c r="C110" s="104" t="s">
        <v>86</v>
      </c>
      <c r="D110" s="39">
        <v>7</v>
      </c>
      <c r="E110" s="81">
        <v>0</v>
      </c>
      <c r="F110" s="85">
        <v>0</v>
      </c>
      <c r="G110" s="89">
        <f t="shared" si="2"/>
        <v>0</v>
      </c>
      <c r="I110" s="114"/>
    </row>
    <row r="111" spans="1:9" ht="24.95" customHeight="1" x14ac:dyDescent="0.25">
      <c r="A111" s="105" t="s">
        <v>59</v>
      </c>
      <c r="B111" s="105" t="s">
        <v>59</v>
      </c>
      <c r="C111" s="104" t="s">
        <v>87</v>
      </c>
      <c r="D111" s="47">
        <v>5</v>
      </c>
      <c r="E111" s="81">
        <v>8.0000000000000002E-3</v>
      </c>
      <c r="F111" s="85">
        <v>1.934E-3</v>
      </c>
      <c r="G111" s="89">
        <f t="shared" si="2"/>
        <v>6.0660000000000002E-3</v>
      </c>
      <c r="I111" s="114"/>
    </row>
    <row r="112" spans="1:9" ht="24.95" customHeight="1" x14ac:dyDescent="0.25">
      <c r="A112" s="46" t="s">
        <v>14</v>
      </c>
      <c r="B112" s="46" t="s">
        <v>14</v>
      </c>
      <c r="C112" s="33" t="s">
        <v>88</v>
      </c>
      <c r="D112" s="39">
        <v>7</v>
      </c>
      <c r="E112" s="81">
        <v>1.7200000000000001E-4</v>
      </c>
      <c r="F112" s="85">
        <v>0</v>
      </c>
      <c r="G112" s="89">
        <f t="shared" si="2"/>
        <v>1.7200000000000001E-4</v>
      </c>
      <c r="I112" s="114"/>
    </row>
    <row r="113" spans="1:9" ht="24.95" customHeight="1" x14ac:dyDescent="0.25">
      <c r="A113" s="46" t="s">
        <v>90</v>
      </c>
      <c r="B113" s="46" t="s">
        <v>90</v>
      </c>
      <c r="C113" s="104" t="s">
        <v>89</v>
      </c>
      <c r="D113" s="40">
        <v>6</v>
      </c>
      <c r="E113" s="81">
        <v>2.6050000000000001E-3</v>
      </c>
      <c r="F113" s="85">
        <v>0</v>
      </c>
      <c r="G113" s="89">
        <f t="shared" si="2"/>
        <v>2.6050000000000001E-3</v>
      </c>
      <c r="I113" s="114"/>
    </row>
    <row r="114" spans="1:9" ht="24.95" customHeight="1" x14ac:dyDescent="0.25">
      <c r="A114" s="46" t="s">
        <v>14</v>
      </c>
      <c r="B114" s="46" t="s">
        <v>14</v>
      </c>
      <c r="C114" s="104" t="s">
        <v>97</v>
      </c>
      <c r="D114" s="40">
        <v>6</v>
      </c>
      <c r="E114" s="12">
        <v>3.0000000000000001E-3</v>
      </c>
      <c r="F114" s="12">
        <v>0</v>
      </c>
      <c r="G114" s="89">
        <f t="shared" si="2"/>
        <v>3.0000000000000001E-3</v>
      </c>
      <c r="I114" s="118"/>
    </row>
    <row r="115" spans="1:9" ht="24.95" customHeight="1" x14ac:dyDescent="0.25">
      <c r="A115" s="46" t="s">
        <v>162</v>
      </c>
      <c r="B115" s="46" t="s">
        <v>162</v>
      </c>
      <c r="C115" s="104" t="s">
        <v>97</v>
      </c>
      <c r="D115" s="40">
        <v>5</v>
      </c>
      <c r="E115" s="12">
        <v>0.01</v>
      </c>
      <c r="F115" s="12">
        <v>0</v>
      </c>
      <c r="G115" s="89">
        <f t="shared" si="2"/>
        <v>0.01</v>
      </c>
      <c r="I115" s="118"/>
    </row>
    <row r="116" spans="1:9" ht="24.95" customHeight="1" x14ac:dyDescent="0.25">
      <c r="A116" s="84" t="s">
        <v>59</v>
      </c>
      <c r="B116" s="84" t="s">
        <v>59</v>
      </c>
      <c r="C116" s="104" t="s">
        <v>108</v>
      </c>
      <c r="D116" s="40">
        <v>5</v>
      </c>
      <c r="E116" s="12">
        <v>1.4999999999999999E-2</v>
      </c>
      <c r="F116" s="12">
        <v>7.1580000000000003E-3</v>
      </c>
      <c r="G116" s="89">
        <f t="shared" si="2"/>
        <v>7.8419999999999983E-3</v>
      </c>
      <c r="I116" s="115"/>
    </row>
    <row r="117" spans="1:9" ht="24.95" customHeight="1" x14ac:dyDescent="0.25">
      <c r="A117" s="84" t="s">
        <v>59</v>
      </c>
      <c r="B117" s="84" t="s">
        <v>59</v>
      </c>
      <c r="C117" s="104" t="s">
        <v>96</v>
      </c>
      <c r="D117" s="40">
        <v>5</v>
      </c>
      <c r="E117" s="81">
        <v>3.2000000000000001E-2</v>
      </c>
      <c r="F117" s="85">
        <v>1.6989000000000001E-2</v>
      </c>
      <c r="G117" s="89">
        <f t="shared" si="2"/>
        <v>1.5011E-2</v>
      </c>
      <c r="I117" s="114"/>
    </row>
    <row r="118" spans="1:9" ht="22.5" customHeight="1" x14ac:dyDescent="0.25">
      <c r="A118" s="106" t="s">
        <v>100</v>
      </c>
      <c r="B118" s="106" t="s">
        <v>100</v>
      </c>
      <c r="C118" s="104" t="s">
        <v>99</v>
      </c>
      <c r="D118" s="40">
        <v>6</v>
      </c>
      <c r="E118" s="81">
        <v>4.6500000000000003E-4</v>
      </c>
      <c r="F118" s="85">
        <v>7.6000000000000004E-5</v>
      </c>
      <c r="G118" s="89">
        <f t="shared" si="2"/>
        <v>3.8900000000000002E-4</v>
      </c>
      <c r="I118" s="115"/>
    </row>
    <row r="119" spans="1:9" ht="27" customHeight="1" x14ac:dyDescent="0.25">
      <c r="A119" s="46" t="s">
        <v>15</v>
      </c>
      <c r="B119" s="46" t="s">
        <v>15</v>
      </c>
      <c r="C119" s="104" t="s">
        <v>101</v>
      </c>
      <c r="D119" s="40">
        <v>6</v>
      </c>
      <c r="E119" s="81">
        <v>4.0000000000000001E-3</v>
      </c>
      <c r="F119" s="85">
        <v>5.1800000000000001E-4</v>
      </c>
      <c r="G119" s="89">
        <f t="shared" si="2"/>
        <v>3.4819999999999999E-3</v>
      </c>
      <c r="I119" s="114"/>
    </row>
    <row r="120" spans="1:9" ht="24.95" customHeight="1" x14ac:dyDescent="0.25">
      <c r="A120" s="105" t="s">
        <v>59</v>
      </c>
      <c r="B120" s="105" t="s">
        <v>59</v>
      </c>
      <c r="C120" s="104" t="s">
        <v>102</v>
      </c>
      <c r="D120" s="40">
        <v>5</v>
      </c>
      <c r="E120" s="81">
        <v>0.01</v>
      </c>
      <c r="F120" s="85">
        <v>2.7342000000000002E-2</v>
      </c>
      <c r="G120" s="89">
        <f t="shared" si="2"/>
        <v>-1.7342000000000003E-2</v>
      </c>
      <c r="I120" s="114"/>
    </row>
    <row r="121" spans="1:9" ht="24.95" customHeight="1" x14ac:dyDescent="0.25">
      <c r="A121" s="46" t="s">
        <v>27</v>
      </c>
      <c r="B121" s="46" t="s">
        <v>27</v>
      </c>
      <c r="C121" s="104" t="s">
        <v>106</v>
      </c>
      <c r="D121" s="40">
        <v>7</v>
      </c>
      <c r="E121" s="81">
        <v>0</v>
      </c>
      <c r="F121" s="85">
        <v>0</v>
      </c>
      <c r="G121" s="89">
        <f t="shared" si="2"/>
        <v>0</v>
      </c>
      <c r="I121" s="114"/>
    </row>
    <row r="122" spans="1:9" ht="24.95" customHeight="1" x14ac:dyDescent="0.25">
      <c r="A122" s="46" t="s">
        <v>15</v>
      </c>
      <c r="B122" s="46" t="s">
        <v>15</v>
      </c>
      <c r="C122" s="104" t="s">
        <v>104</v>
      </c>
      <c r="D122" s="40">
        <v>7</v>
      </c>
      <c r="E122" s="81">
        <v>1.03E-4</v>
      </c>
      <c r="F122" s="85">
        <v>1.03E-4</v>
      </c>
      <c r="G122" s="89">
        <f t="shared" si="2"/>
        <v>0</v>
      </c>
      <c r="I122" s="114"/>
    </row>
    <row r="123" spans="1:9" ht="24.95" customHeight="1" x14ac:dyDescent="0.25">
      <c r="A123" s="46" t="s">
        <v>162</v>
      </c>
      <c r="B123" s="46" t="s">
        <v>162</v>
      </c>
      <c r="C123" s="104" t="s">
        <v>107</v>
      </c>
      <c r="D123" s="40">
        <v>6</v>
      </c>
      <c r="E123" s="81">
        <v>1.5E-3</v>
      </c>
      <c r="F123" s="85">
        <v>0</v>
      </c>
      <c r="G123" s="89">
        <f t="shared" si="2"/>
        <v>1.5E-3</v>
      </c>
      <c r="I123" s="114"/>
    </row>
    <row r="124" spans="1:9" ht="24.95" customHeight="1" x14ac:dyDescent="0.25">
      <c r="A124" s="46" t="s">
        <v>162</v>
      </c>
      <c r="B124" s="46" t="s">
        <v>162</v>
      </c>
      <c r="C124" s="104" t="s">
        <v>103</v>
      </c>
      <c r="D124" s="40">
        <v>7</v>
      </c>
      <c r="E124" s="81">
        <v>1.6000000000000001E-4</v>
      </c>
      <c r="F124" s="85">
        <v>0</v>
      </c>
      <c r="G124" s="89">
        <f t="shared" si="2"/>
        <v>1.6000000000000001E-4</v>
      </c>
      <c r="I124" s="114"/>
    </row>
    <row r="125" spans="1:9" ht="24.95" customHeight="1" x14ac:dyDescent="0.25">
      <c r="A125" s="46" t="s">
        <v>15</v>
      </c>
      <c r="B125" s="46" t="s">
        <v>15</v>
      </c>
      <c r="C125" s="104" t="s">
        <v>115</v>
      </c>
      <c r="D125" s="40">
        <v>7</v>
      </c>
      <c r="E125" s="81">
        <v>3.1700000000000001E-4</v>
      </c>
      <c r="F125" s="85">
        <v>3.5599999999999998E-4</v>
      </c>
      <c r="G125" s="89">
        <f t="shared" si="2"/>
        <v>-3.8999999999999972E-5</v>
      </c>
      <c r="I125" s="114"/>
    </row>
    <row r="126" spans="1:9" ht="24.95" customHeight="1" x14ac:dyDescent="0.25">
      <c r="A126" s="46" t="s">
        <v>62</v>
      </c>
      <c r="B126" s="46" t="s">
        <v>62</v>
      </c>
      <c r="C126" s="104" t="s">
        <v>122</v>
      </c>
      <c r="D126" s="40">
        <v>7</v>
      </c>
      <c r="E126" s="81">
        <v>0</v>
      </c>
      <c r="F126" s="85">
        <v>0</v>
      </c>
      <c r="G126" s="89">
        <f t="shared" si="2"/>
        <v>0</v>
      </c>
      <c r="I126" s="114"/>
    </row>
    <row r="127" spans="1:9" ht="24.95" customHeight="1" x14ac:dyDescent="0.25">
      <c r="A127" s="105" t="s">
        <v>59</v>
      </c>
      <c r="B127" s="105" t="s">
        <v>59</v>
      </c>
      <c r="C127" s="104" t="s">
        <v>123</v>
      </c>
      <c r="D127" s="40">
        <v>7</v>
      </c>
      <c r="E127" s="81">
        <v>0</v>
      </c>
      <c r="F127" s="85">
        <v>0</v>
      </c>
      <c r="G127" s="89">
        <f t="shared" si="2"/>
        <v>0</v>
      </c>
      <c r="I127" s="114"/>
    </row>
    <row r="128" spans="1:9" ht="24.95" customHeight="1" x14ac:dyDescent="0.25">
      <c r="A128" s="46" t="s">
        <v>27</v>
      </c>
      <c r="B128" s="46" t="s">
        <v>27</v>
      </c>
      <c r="C128" s="104" t="s">
        <v>124</v>
      </c>
      <c r="D128" s="40">
        <v>7</v>
      </c>
      <c r="E128" s="81">
        <v>2.0000000000000001E-4</v>
      </c>
      <c r="F128" s="85">
        <v>1.0000000000000001E-5</v>
      </c>
      <c r="G128" s="89">
        <f t="shared" si="2"/>
        <v>1.9000000000000001E-4</v>
      </c>
      <c r="I128" s="115"/>
    </row>
    <row r="129" spans="1:9" ht="24.95" customHeight="1" x14ac:dyDescent="0.25">
      <c r="A129" s="46" t="s">
        <v>15</v>
      </c>
      <c r="B129" s="46" t="s">
        <v>15</v>
      </c>
      <c r="C129" s="104" t="s">
        <v>125</v>
      </c>
      <c r="D129" s="40">
        <v>6</v>
      </c>
      <c r="E129" s="81">
        <v>5.0000000000000001E-4</v>
      </c>
      <c r="F129" s="85">
        <v>1.392E-3</v>
      </c>
      <c r="G129" s="89">
        <f t="shared" si="2"/>
        <v>-8.92E-4</v>
      </c>
      <c r="I129" s="115"/>
    </row>
    <row r="130" spans="1:9" ht="24.95" customHeight="1" x14ac:dyDescent="0.25">
      <c r="A130" s="46" t="s">
        <v>117</v>
      </c>
      <c r="B130" s="46" t="s">
        <v>117</v>
      </c>
      <c r="C130" s="104" t="s">
        <v>118</v>
      </c>
      <c r="D130" s="40">
        <v>6</v>
      </c>
      <c r="E130" s="81">
        <v>0</v>
      </c>
      <c r="F130" s="85">
        <v>0</v>
      </c>
      <c r="G130" s="89">
        <f t="shared" si="2"/>
        <v>0</v>
      </c>
      <c r="I130" s="114"/>
    </row>
    <row r="131" spans="1:9" ht="24.95" customHeight="1" x14ac:dyDescent="0.25">
      <c r="A131" s="46" t="s">
        <v>14</v>
      </c>
      <c r="B131" s="46" t="s">
        <v>14</v>
      </c>
      <c r="C131" s="104" t="s">
        <v>119</v>
      </c>
      <c r="D131" s="40">
        <v>7</v>
      </c>
      <c r="E131" s="81">
        <v>5.9999999999999995E-4</v>
      </c>
      <c r="F131" s="85">
        <v>0</v>
      </c>
      <c r="G131" s="89">
        <f t="shared" si="2"/>
        <v>5.9999999999999995E-4</v>
      </c>
      <c r="I131" s="118"/>
    </row>
    <row r="132" spans="1:9" ht="24.95" customHeight="1" x14ac:dyDescent="0.25">
      <c r="A132" s="84" t="s">
        <v>59</v>
      </c>
      <c r="B132" s="84" t="s">
        <v>59</v>
      </c>
      <c r="C132" s="104" t="s">
        <v>120</v>
      </c>
      <c r="D132" s="40">
        <v>5</v>
      </c>
      <c r="E132" s="81">
        <v>1.4999999999999999E-2</v>
      </c>
      <c r="F132" s="85">
        <v>5.8069999999999997E-3</v>
      </c>
      <c r="G132" s="89">
        <f t="shared" si="2"/>
        <v>9.1929999999999998E-3</v>
      </c>
      <c r="I132" s="114"/>
    </row>
    <row r="133" spans="1:9" ht="24.95" customHeight="1" x14ac:dyDescent="0.25">
      <c r="A133" s="46" t="s">
        <v>14</v>
      </c>
      <c r="B133" s="46" t="s">
        <v>14</v>
      </c>
      <c r="C133" s="104" t="s">
        <v>121</v>
      </c>
      <c r="D133" s="63">
        <v>7</v>
      </c>
      <c r="E133" s="81">
        <v>0</v>
      </c>
      <c r="F133" s="85">
        <v>0</v>
      </c>
      <c r="G133" s="89">
        <f t="shared" si="2"/>
        <v>0</v>
      </c>
      <c r="I133" s="114"/>
    </row>
    <row r="134" spans="1:9" ht="24.95" customHeight="1" x14ac:dyDescent="0.25">
      <c r="A134" s="46" t="s">
        <v>14</v>
      </c>
      <c r="B134" s="46" t="s">
        <v>14</v>
      </c>
      <c r="C134" s="104" t="s">
        <v>128</v>
      </c>
      <c r="D134" s="63">
        <v>7</v>
      </c>
      <c r="E134" s="81">
        <v>0</v>
      </c>
      <c r="F134" s="85">
        <v>0</v>
      </c>
      <c r="G134" s="89">
        <f t="shared" si="2"/>
        <v>0</v>
      </c>
      <c r="I134" s="114"/>
    </row>
    <row r="135" spans="1:9" ht="24.95" customHeight="1" x14ac:dyDescent="0.25">
      <c r="A135" s="46" t="s">
        <v>162</v>
      </c>
      <c r="B135" s="46" t="s">
        <v>162</v>
      </c>
      <c r="C135" s="107" t="s">
        <v>129</v>
      </c>
      <c r="D135" s="63">
        <v>7</v>
      </c>
      <c r="E135" s="81">
        <v>0</v>
      </c>
      <c r="F135" s="85">
        <v>0</v>
      </c>
      <c r="G135" s="89">
        <f t="shared" si="2"/>
        <v>0</v>
      </c>
      <c r="I135" s="114"/>
    </row>
    <row r="136" spans="1:9" ht="24.95" customHeight="1" x14ac:dyDescent="0.25">
      <c r="A136" s="46" t="s">
        <v>162</v>
      </c>
      <c r="B136" s="46" t="s">
        <v>162</v>
      </c>
      <c r="C136" s="107" t="s">
        <v>130</v>
      </c>
      <c r="D136" s="63">
        <v>7</v>
      </c>
      <c r="E136" s="81">
        <v>0</v>
      </c>
      <c r="F136" s="85">
        <v>0</v>
      </c>
      <c r="G136" s="89">
        <f t="shared" si="2"/>
        <v>0</v>
      </c>
      <c r="I136" s="114"/>
    </row>
    <row r="137" spans="1:9" ht="24.95" customHeight="1" x14ac:dyDescent="0.25">
      <c r="A137" s="46" t="s">
        <v>14</v>
      </c>
      <c r="B137" s="46" t="s">
        <v>14</v>
      </c>
      <c r="C137" s="104" t="s">
        <v>131</v>
      </c>
      <c r="D137" s="63">
        <v>6</v>
      </c>
      <c r="E137" s="81">
        <v>0</v>
      </c>
      <c r="F137" s="85">
        <v>0</v>
      </c>
      <c r="G137" s="89">
        <f t="shared" si="2"/>
        <v>0</v>
      </c>
      <c r="I137" s="114"/>
    </row>
    <row r="138" spans="1:9" ht="24.95" customHeight="1" x14ac:dyDescent="0.25">
      <c r="A138" s="46" t="s">
        <v>15</v>
      </c>
      <c r="B138" s="46" t="s">
        <v>15</v>
      </c>
      <c r="C138" s="108" t="s">
        <v>133</v>
      </c>
      <c r="D138" s="63">
        <v>6</v>
      </c>
      <c r="E138" s="81">
        <v>5.0000000000000001E-4</v>
      </c>
      <c r="F138" s="85">
        <v>5.4699999999999996E-4</v>
      </c>
      <c r="G138" s="89">
        <f t="shared" si="2"/>
        <v>-4.699999999999995E-5</v>
      </c>
      <c r="I138" s="114"/>
    </row>
    <row r="139" spans="1:9" ht="24.95" customHeight="1" x14ac:dyDescent="0.25">
      <c r="A139" s="84" t="s">
        <v>59</v>
      </c>
      <c r="B139" s="84" t="s">
        <v>59</v>
      </c>
      <c r="C139" s="104" t="s">
        <v>140</v>
      </c>
      <c r="D139" s="63">
        <v>6</v>
      </c>
      <c r="E139" s="81">
        <v>5.0000000000000001E-4</v>
      </c>
      <c r="F139" s="85">
        <v>0</v>
      </c>
      <c r="G139" s="89">
        <f t="shared" si="2"/>
        <v>5.0000000000000001E-4</v>
      </c>
      <c r="I139" s="114"/>
    </row>
    <row r="140" spans="1:9" ht="24.95" customHeight="1" x14ac:dyDescent="0.25">
      <c r="A140" s="46" t="s">
        <v>14</v>
      </c>
      <c r="B140" s="46" t="s">
        <v>14</v>
      </c>
      <c r="C140" s="104" t="s">
        <v>141</v>
      </c>
      <c r="D140" s="63">
        <v>6</v>
      </c>
      <c r="E140" s="81">
        <v>6.0000000000000001E-3</v>
      </c>
      <c r="F140" s="85">
        <v>5.3000000000000001E-5</v>
      </c>
      <c r="G140" s="89">
        <f t="shared" si="2"/>
        <v>5.947E-3</v>
      </c>
      <c r="I140" s="114"/>
    </row>
    <row r="141" spans="1:9" ht="24.95" customHeight="1" x14ac:dyDescent="0.25">
      <c r="A141" s="46" t="s">
        <v>27</v>
      </c>
      <c r="B141" s="46" t="s">
        <v>27</v>
      </c>
      <c r="C141" s="109" t="s">
        <v>142</v>
      </c>
      <c r="D141" s="63">
        <v>4</v>
      </c>
      <c r="E141" s="81">
        <v>7.0000000000000007E-2</v>
      </c>
      <c r="F141" s="85">
        <v>4.3831000000000002E-2</v>
      </c>
      <c r="G141" s="89">
        <f t="shared" si="2"/>
        <v>2.6169000000000005E-2</v>
      </c>
      <c r="I141" s="115"/>
    </row>
    <row r="142" spans="1:9" ht="24.95" customHeight="1" x14ac:dyDescent="0.25">
      <c r="A142" s="110" t="s">
        <v>27</v>
      </c>
      <c r="B142" s="110" t="s">
        <v>27</v>
      </c>
      <c r="C142" s="104" t="s">
        <v>145</v>
      </c>
      <c r="D142" s="63">
        <v>6</v>
      </c>
      <c r="E142" s="81">
        <v>0</v>
      </c>
      <c r="F142" s="85">
        <v>0</v>
      </c>
      <c r="G142" s="89">
        <f t="shared" si="2"/>
        <v>0</v>
      </c>
      <c r="I142" s="114"/>
    </row>
    <row r="143" spans="1:9" ht="24.95" customHeight="1" x14ac:dyDescent="0.25">
      <c r="A143" s="46" t="s">
        <v>15</v>
      </c>
      <c r="B143" s="46" t="s">
        <v>15</v>
      </c>
      <c r="C143" s="104" t="s">
        <v>147</v>
      </c>
      <c r="D143" s="63">
        <v>7</v>
      </c>
      <c r="E143" s="81">
        <v>0</v>
      </c>
      <c r="F143" s="85">
        <v>0</v>
      </c>
      <c r="G143" s="89">
        <f t="shared" si="2"/>
        <v>0</v>
      </c>
      <c r="I143" s="114"/>
    </row>
    <row r="144" spans="1:9" ht="24.95" customHeight="1" x14ac:dyDescent="0.25">
      <c r="A144" s="46" t="s">
        <v>15</v>
      </c>
      <c r="B144" s="46" t="s">
        <v>15</v>
      </c>
      <c r="C144" s="108" t="s">
        <v>148</v>
      </c>
      <c r="D144" s="63">
        <v>6</v>
      </c>
      <c r="E144" s="81">
        <v>4.0000000000000001E-3</v>
      </c>
      <c r="F144" s="85">
        <v>4.3600000000000003E-4</v>
      </c>
      <c r="G144" s="89">
        <f t="shared" si="2"/>
        <v>3.5639999999999999E-3</v>
      </c>
      <c r="I144" s="114"/>
    </row>
    <row r="145" spans="1:9" ht="24.95" customHeight="1" x14ac:dyDescent="0.25">
      <c r="A145" s="46" t="s">
        <v>27</v>
      </c>
      <c r="B145" s="46" t="s">
        <v>27</v>
      </c>
      <c r="C145" s="104" t="s">
        <v>95</v>
      </c>
      <c r="D145" s="63" t="s">
        <v>113</v>
      </c>
      <c r="E145" s="81">
        <v>5.7999999999999996E-3</v>
      </c>
      <c r="F145" s="85">
        <v>0</v>
      </c>
      <c r="G145" s="89">
        <f t="shared" si="2"/>
        <v>5.7999999999999996E-3</v>
      </c>
      <c r="I145" s="114"/>
    </row>
    <row r="146" spans="1:9" ht="24.95" customHeight="1" x14ac:dyDescent="0.2">
      <c r="A146" s="46" t="s">
        <v>14</v>
      </c>
      <c r="B146" s="46" t="s">
        <v>14</v>
      </c>
      <c r="C146" s="111" t="s">
        <v>156</v>
      </c>
      <c r="D146" s="63">
        <v>6</v>
      </c>
      <c r="E146" s="81">
        <v>6.0000000000000001E-3</v>
      </c>
      <c r="F146" s="85">
        <v>4.1180000000000001E-3</v>
      </c>
      <c r="G146" s="89">
        <f t="shared" si="2"/>
        <v>1.882E-3</v>
      </c>
      <c r="I146" s="114"/>
    </row>
    <row r="147" spans="1:9" ht="24.95" customHeight="1" x14ac:dyDescent="0.2">
      <c r="A147" s="46" t="s">
        <v>14</v>
      </c>
      <c r="B147" s="46" t="s">
        <v>14</v>
      </c>
      <c r="C147" s="111" t="s">
        <v>180</v>
      </c>
      <c r="D147" s="63">
        <v>6</v>
      </c>
      <c r="E147" s="81">
        <v>0</v>
      </c>
      <c r="F147" s="85">
        <v>0</v>
      </c>
      <c r="G147" s="89">
        <f t="shared" si="2"/>
        <v>0</v>
      </c>
      <c r="I147" s="114"/>
    </row>
    <row r="148" spans="1:9" ht="24.95" customHeight="1" x14ac:dyDescent="0.2">
      <c r="A148" s="46" t="s">
        <v>100</v>
      </c>
      <c r="B148" s="46" t="s">
        <v>100</v>
      </c>
      <c r="C148" s="111" t="s">
        <v>151</v>
      </c>
      <c r="D148" s="63">
        <v>5</v>
      </c>
      <c r="E148" s="81">
        <v>0</v>
      </c>
      <c r="F148" s="85">
        <v>3.6999999999999999E-4</v>
      </c>
      <c r="G148" s="89">
        <f t="shared" si="2"/>
        <v>-3.6999999999999999E-4</v>
      </c>
      <c r="I148" s="114"/>
    </row>
    <row r="149" spans="1:9" ht="24.95" customHeight="1" x14ac:dyDescent="0.2">
      <c r="A149" s="46" t="s">
        <v>162</v>
      </c>
      <c r="B149" s="46" t="s">
        <v>162</v>
      </c>
      <c r="C149" s="111" t="s">
        <v>149</v>
      </c>
      <c r="D149" s="63">
        <v>6</v>
      </c>
      <c r="E149" s="81">
        <v>0</v>
      </c>
      <c r="F149" s="85">
        <v>6.7400000000000001E-4</v>
      </c>
      <c r="G149" s="89">
        <f t="shared" si="2"/>
        <v>-6.7400000000000001E-4</v>
      </c>
      <c r="I149" s="114"/>
    </row>
    <row r="150" spans="1:9" ht="24.95" customHeight="1" x14ac:dyDescent="0.2">
      <c r="A150" s="46" t="s">
        <v>15</v>
      </c>
      <c r="B150" s="46" t="s">
        <v>15</v>
      </c>
      <c r="C150" s="111" t="s">
        <v>157</v>
      </c>
      <c r="D150" s="63">
        <v>6</v>
      </c>
      <c r="E150" s="81">
        <v>1.1999999999999999E-3</v>
      </c>
      <c r="F150" s="85">
        <v>5.1999999999999995E-4</v>
      </c>
      <c r="G150" s="89">
        <f t="shared" si="2"/>
        <v>6.7999999999999994E-4</v>
      </c>
      <c r="I150" s="114"/>
    </row>
    <row r="151" spans="1:9" ht="24.95" customHeight="1" x14ac:dyDescent="0.2">
      <c r="A151" s="46" t="s">
        <v>15</v>
      </c>
      <c r="B151" s="46" t="s">
        <v>15</v>
      </c>
      <c r="C151" s="111" t="s">
        <v>158</v>
      </c>
      <c r="D151" s="63">
        <v>5</v>
      </c>
      <c r="E151" s="81">
        <v>1.3972999999999999E-2</v>
      </c>
      <c r="F151" s="85">
        <v>1.3195E-2</v>
      </c>
      <c r="G151" s="89">
        <f t="shared" si="2"/>
        <v>7.7799999999999918E-4</v>
      </c>
      <c r="I151" s="114"/>
    </row>
    <row r="152" spans="1:9" ht="24.95" customHeight="1" x14ac:dyDescent="0.2">
      <c r="A152" s="46" t="s">
        <v>160</v>
      </c>
      <c r="B152" s="46" t="s">
        <v>160</v>
      </c>
      <c r="C152" s="111" t="s">
        <v>159</v>
      </c>
      <c r="D152" s="63">
        <v>6</v>
      </c>
      <c r="E152" s="81">
        <v>6.9999999999999999E-4</v>
      </c>
      <c r="F152" s="85">
        <v>1.769E-3</v>
      </c>
      <c r="G152" s="89">
        <f t="shared" si="2"/>
        <v>-1.0690000000000001E-3</v>
      </c>
      <c r="I152" s="114"/>
    </row>
    <row r="153" spans="1:9" ht="24.95" customHeight="1" x14ac:dyDescent="0.2">
      <c r="A153" s="46" t="s">
        <v>175</v>
      </c>
      <c r="B153" s="46" t="s">
        <v>15</v>
      </c>
      <c r="C153" s="111" t="s">
        <v>161</v>
      </c>
      <c r="D153" s="63">
        <v>4</v>
      </c>
      <c r="E153" s="81">
        <v>0.34499999999999997</v>
      </c>
      <c r="F153" s="85">
        <v>1.2919E-2</v>
      </c>
      <c r="G153" s="89">
        <f t="shared" si="2"/>
        <v>0.33208099999999996</v>
      </c>
      <c r="I153" s="114"/>
    </row>
    <row r="154" spans="1:9" ht="24.95" customHeight="1" x14ac:dyDescent="0.2">
      <c r="A154" s="46" t="s">
        <v>100</v>
      </c>
      <c r="B154" s="46" t="s">
        <v>100</v>
      </c>
      <c r="C154" s="111" t="s">
        <v>186</v>
      </c>
      <c r="D154" s="63">
        <v>5</v>
      </c>
      <c r="E154" s="81">
        <v>0.34399999999999997</v>
      </c>
      <c r="F154" s="85">
        <v>2.7681999999999998E-2</v>
      </c>
      <c r="G154" s="89">
        <f t="shared" si="2"/>
        <v>0.31631799999999999</v>
      </c>
      <c r="I154" s="114"/>
    </row>
    <row r="155" spans="1:9" ht="24.95" customHeight="1" x14ac:dyDescent="0.2">
      <c r="A155" s="46" t="s">
        <v>162</v>
      </c>
      <c r="B155" s="46" t="s">
        <v>162</v>
      </c>
      <c r="C155" s="111" t="s">
        <v>187</v>
      </c>
      <c r="D155" s="63">
        <v>7</v>
      </c>
      <c r="E155" s="81">
        <v>5.7399999999999997E-4</v>
      </c>
      <c r="F155" s="85">
        <v>1.1379999999999999E-3</v>
      </c>
      <c r="G155" s="89">
        <f t="shared" si="2"/>
        <v>-5.6399999999999994E-4</v>
      </c>
      <c r="I155" s="114"/>
    </row>
    <row r="156" spans="1:9" ht="24.95" customHeight="1" x14ac:dyDescent="0.25">
      <c r="A156" s="46" t="s">
        <v>14</v>
      </c>
      <c r="B156" s="46" t="s">
        <v>14</v>
      </c>
      <c r="C156" s="72" t="s">
        <v>169</v>
      </c>
      <c r="D156" s="63">
        <v>7</v>
      </c>
      <c r="E156" s="81">
        <v>1.0000000000000001E-5</v>
      </c>
      <c r="F156" s="85">
        <v>1.9000000000000001E-5</v>
      </c>
      <c r="G156" s="89">
        <f t="shared" si="2"/>
        <v>-9.0000000000000002E-6</v>
      </c>
      <c r="I156" s="114"/>
    </row>
    <row r="157" spans="1:9" ht="24.95" customHeight="1" x14ac:dyDescent="0.2">
      <c r="A157" s="46" t="s">
        <v>175</v>
      </c>
      <c r="B157" s="46" t="s">
        <v>15</v>
      </c>
      <c r="C157" s="76" t="s">
        <v>168</v>
      </c>
      <c r="D157" s="63">
        <v>5</v>
      </c>
      <c r="E157" s="81">
        <v>1.2239999999999999E-2</v>
      </c>
      <c r="F157" s="85">
        <v>0</v>
      </c>
      <c r="G157" s="89">
        <f t="shared" si="2"/>
        <v>1.2239999999999999E-2</v>
      </c>
      <c r="I157" s="114"/>
    </row>
    <row r="158" spans="1:9" ht="24.95" customHeight="1" x14ac:dyDescent="0.2">
      <c r="A158" s="46" t="s">
        <v>162</v>
      </c>
      <c r="B158" s="46" t="s">
        <v>162</v>
      </c>
      <c r="C158" s="111" t="s">
        <v>176</v>
      </c>
      <c r="D158" s="63">
        <v>7</v>
      </c>
      <c r="E158" s="81">
        <v>2.5000000000000001E-5</v>
      </c>
      <c r="F158" s="85">
        <v>2.5000000000000001E-5</v>
      </c>
      <c r="G158" s="89">
        <f t="shared" si="2"/>
        <v>0</v>
      </c>
      <c r="I158" s="114"/>
    </row>
    <row r="159" spans="1:9" ht="24.95" customHeight="1" x14ac:dyDescent="0.25">
      <c r="A159" s="46"/>
      <c r="B159" s="46"/>
      <c r="C159" s="104" t="s">
        <v>114</v>
      </c>
      <c r="D159" s="63">
        <v>8</v>
      </c>
      <c r="E159" s="81">
        <v>1.2470000000000001</v>
      </c>
      <c r="F159" s="85">
        <v>1.19903</v>
      </c>
      <c r="G159" s="89">
        <f t="shared" si="2"/>
        <v>4.7970000000000068E-2</v>
      </c>
      <c r="I159" s="114"/>
    </row>
    <row r="160" spans="1:9" x14ac:dyDescent="0.25">
      <c r="E160" s="37">
        <f>SUM(E15:E159)</f>
        <v>3.4772799999999986</v>
      </c>
      <c r="F160" s="37">
        <f t="shared" ref="F160:G160" si="3">SUM(F15:F159)</f>
        <v>2.0630199999999999</v>
      </c>
      <c r="G160" s="37">
        <f t="shared" si="3"/>
        <v>1.4142599999999999</v>
      </c>
      <c r="I160" s="37"/>
    </row>
    <row r="161" spans="5:6" x14ac:dyDescent="0.25">
      <c r="E161" s="37"/>
      <c r="F161" s="37"/>
    </row>
  </sheetData>
  <mergeCells count="4">
    <mergeCell ref="A7:G7"/>
    <mergeCell ref="A8:G8"/>
    <mergeCell ref="A9:G9"/>
    <mergeCell ref="B11:F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AC059-D654-41C0-A0A1-6A9A89372311}">
  <dimension ref="A1:H160"/>
  <sheetViews>
    <sheetView workbookViewId="0">
      <selection sqref="A1:XFD1048576"/>
    </sheetView>
  </sheetViews>
  <sheetFormatPr defaultRowHeight="11.25" x14ac:dyDescent="0.25"/>
  <cols>
    <col min="1" max="2" width="21" style="1" customWidth="1"/>
    <col min="3" max="3" width="31.85546875" style="1" customWidth="1"/>
    <col min="4" max="4" width="9.7109375" style="1" customWidth="1"/>
    <col min="5" max="5" width="12" style="1" customWidth="1"/>
    <col min="6" max="6" width="13.7109375" style="1" customWidth="1"/>
    <col min="7" max="7" width="13.28515625" style="1" customWidth="1"/>
    <col min="8" max="253" width="9.140625" style="1"/>
    <col min="254" max="254" width="4.140625" style="1" customWidth="1"/>
    <col min="255" max="255" width="25" style="1" customWidth="1"/>
    <col min="256" max="256" width="17.5703125" style="1" customWidth="1"/>
    <col min="257" max="257" width="17.7109375" style="1" customWidth="1"/>
    <col min="258" max="258" width="17" style="1" customWidth="1"/>
    <col min="259" max="259" width="16.42578125" style="1" customWidth="1"/>
    <col min="260" max="260" width="23" style="1" customWidth="1"/>
    <col min="261" max="261" width="13.42578125" style="1" customWidth="1"/>
    <col min="262" max="262" width="13.7109375" style="1" customWidth="1"/>
    <col min="263" max="263" width="23" style="1" customWidth="1"/>
    <col min="264" max="509" width="9.140625" style="1"/>
    <col min="510" max="510" width="4.140625" style="1" customWidth="1"/>
    <col min="511" max="511" width="25" style="1" customWidth="1"/>
    <col min="512" max="512" width="17.5703125" style="1" customWidth="1"/>
    <col min="513" max="513" width="17.7109375" style="1" customWidth="1"/>
    <col min="514" max="514" width="17" style="1" customWidth="1"/>
    <col min="515" max="515" width="16.42578125" style="1" customWidth="1"/>
    <col min="516" max="516" width="23" style="1" customWidth="1"/>
    <col min="517" max="517" width="13.42578125" style="1" customWidth="1"/>
    <col min="518" max="518" width="13.7109375" style="1" customWidth="1"/>
    <col min="519" max="519" width="23" style="1" customWidth="1"/>
    <col min="520" max="765" width="9.140625" style="1"/>
    <col min="766" max="766" width="4.140625" style="1" customWidth="1"/>
    <col min="767" max="767" width="25" style="1" customWidth="1"/>
    <col min="768" max="768" width="17.5703125" style="1" customWidth="1"/>
    <col min="769" max="769" width="17.7109375" style="1" customWidth="1"/>
    <col min="770" max="770" width="17" style="1" customWidth="1"/>
    <col min="771" max="771" width="16.42578125" style="1" customWidth="1"/>
    <col min="772" max="772" width="23" style="1" customWidth="1"/>
    <col min="773" max="773" width="13.42578125" style="1" customWidth="1"/>
    <col min="774" max="774" width="13.7109375" style="1" customWidth="1"/>
    <col min="775" max="775" width="23" style="1" customWidth="1"/>
    <col min="776" max="1021" width="9.140625" style="1"/>
    <col min="1022" max="1022" width="4.140625" style="1" customWidth="1"/>
    <col min="1023" max="1023" width="25" style="1" customWidth="1"/>
    <col min="1024" max="1024" width="17.5703125" style="1" customWidth="1"/>
    <col min="1025" max="1025" width="17.7109375" style="1" customWidth="1"/>
    <col min="1026" max="1026" width="17" style="1" customWidth="1"/>
    <col min="1027" max="1027" width="16.42578125" style="1" customWidth="1"/>
    <col min="1028" max="1028" width="23" style="1" customWidth="1"/>
    <col min="1029" max="1029" width="13.42578125" style="1" customWidth="1"/>
    <col min="1030" max="1030" width="13.7109375" style="1" customWidth="1"/>
    <col min="1031" max="1031" width="23" style="1" customWidth="1"/>
    <col min="1032" max="1277" width="9.140625" style="1"/>
    <col min="1278" max="1278" width="4.140625" style="1" customWidth="1"/>
    <col min="1279" max="1279" width="25" style="1" customWidth="1"/>
    <col min="1280" max="1280" width="17.5703125" style="1" customWidth="1"/>
    <col min="1281" max="1281" width="17.7109375" style="1" customWidth="1"/>
    <col min="1282" max="1282" width="17" style="1" customWidth="1"/>
    <col min="1283" max="1283" width="16.42578125" style="1" customWidth="1"/>
    <col min="1284" max="1284" width="23" style="1" customWidth="1"/>
    <col min="1285" max="1285" width="13.42578125" style="1" customWidth="1"/>
    <col min="1286" max="1286" width="13.7109375" style="1" customWidth="1"/>
    <col min="1287" max="1287" width="23" style="1" customWidth="1"/>
    <col min="1288" max="1533" width="9.140625" style="1"/>
    <col min="1534" max="1534" width="4.140625" style="1" customWidth="1"/>
    <col min="1535" max="1535" width="25" style="1" customWidth="1"/>
    <col min="1536" max="1536" width="17.5703125" style="1" customWidth="1"/>
    <col min="1537" max="1537" width="17.7109375" style="1" customWidth="1"/>
    <col min="1538" max="1538" width="17" style="1" customWidth="1"/>
    <col min="1539" max="1539" width="16.42578125" style="1" customWidth="1"/>
    <col min="1540" max="1540" width="23" style="1" customWidth="1"/>
    <col min="1541" max="1541" width="13.42578125" style="1" customWidth="1"/>
    <col min="1542" max="1542" width="13.7109375" style="1" customWidth="1"/>
    <col min="1543" max="1543" width="23" style="1" customWidth="1"/>
    <col min="1544" max="1789" width="9.140625" style="1"/>
    <col min="1790" max="1790" width="4.140625" style="1" customWidth="1"/>
    <col min="1791" max="1791" width="25" style="1" customWidth="1"/>
    <col min="1792" max="1792" width="17.5703125" style="1" customWidth="1"/>
    <col min="1793" max="1793" width="17.7109375" style="1" customWidth="1"/>
    <col min="1794" max="1794" width="17" style="1" customWidth="1"/>
    <col min="1795" max="1795" width="16.42578125" style="1" customWidth="1"/>
    <col min="1796" max="1796" width="23" style="1" customWidth="1"/>
    <col min="1797" max="1797" width="13.42578125" style="1" customWidth="1"/>
    <col min="1798" max="1798" width="13.7109375" style="1" customWidth="1"/>
    <col min="1799" max="1799" width="23" style="1" customWidth="1"/>
    <col min="1800" max="2045" width="9.140625" style="1"/>
    <col min="2046" max="2046" width="4.140625" style="1" customWidth="1"/>
    <col min="2047" max="2047" width="25" style="1" customWidth="1"/>
    <col min="2048" max="2048" width="17.5703125" style="1" customWidth="1"/>
    <col min="2049" max="2049" width="17.7109375" style="1" customWidth="1"/>
    <col min="2050" max="2050" width="17" style="1" customWidth="1"/>
    <col min="2051" max="2051" width="16.42578125" style="1" customWidth="1"/>
    <col min="2052" max="2052" width="23" style="1" customWidth="1"/>
    <col min="2053" max="2053" width="13.42578125" style="1" customWidth="1"/>
    <col min="2054" max="2054" width="13.7109375" style="1" customWidth="1"/>
    <col min="2055" max="2055" width="23" style="1" customWidth="1"/>
    <col min="2056" max="2301" width="9.140625" style="1"/>
    <col min="2302" max="2302" width="4.140625" style="1" customWidth="1"/>
    <col min="2303" max="2303" width="25" style="1" customWidth="1"/>
    <col min="2304" max="2304" width="17.5703125" style="1" customWidth="1"/>
    <col min="2305" max="2305" width="17.7109375" style="1" customWidth="1"/>
    <col min="2306" max="2306" width="17" style="1" customWidth="1"/>
    <col min="2307" max="2307" width="16.42578125" style="1" customWidth="1"/>
    <col min="2308" max="2308" width="23" style="1" customWidth="1"/>
    <col min="2309" max="2309" width="13.42578125" style="1" customWidth="1"/>
    <col min="2310" max="2310" width="13.7109375" style="1" customWidth="1"/>
    <col min="2311" max="2311" width="23" style="1" customWidth="1"/>
    <col min="2312" max="2557" width="9.140625" style="1"/>
    <col min="2558" max="2558" width="4.140625" style="1" customWidth="1"/>
    <col min="2559" max="2559" width="25" style="1" customWidth="1"/>
    <col min="2560" max="2560" width="17.5703125" style="1" customWidth="1"/>
    <col min="2561" max="2561" width="17.7109375" style="1" customWidth="1"/>
    <col min="2562" max="2562" width="17" style="1" customWidth="1"/>
    <col min="2563" max="2563" width="16.42578125" style="1" customWidth="1"/>
    <col min="2564" max="2564" width="23" style="1" customWidth="1"/>
    <col min="2565" max="2565" width="13.42578125" style="1" customWidth="1"/>
    <col min="2566" max="2566" width="13.7109375" style="1" customWidth="1"/>
    <col min="2567" max="2567" width="23" style="1" customWidth="1"/>
    <col min="2568" max="2813" width="9.140625" style="1"/>
    <col min="2814" max="2814" width="4.140625" style="1" customWidth="1"/>
    <col min="2815" max="2815" width="25" style="1" customWidth="1"/>
    <col min="2816" max="2816" width="17.5703125" style="1" customWidth="1"/>
    <col min="2817" max="2817" width="17.7109375" style="1" customWidth="1"/>
    <col min="2818" max="2818" width="17" style="1" customWidth="1"/>
    <col min="2819" max="2819" width="16.42578125" style="1" customWidth="1"/>
    <col min="2820" max="2820" width="23" style="1" customWidth="1"/>
    <col min="2821" max="2821" width="13.42578125" style="1" customWidth="1"/>
    <col min="2822" max="2822" width="13.7109375" style="1" customWidth="1"/>
    <col min="2823" max="2823" width="23" style="1" customWidth="1"/>
    <col min="2824" max="3069" width="9.140625" style="1"/>
    <col min="3070" max="3070" width="4.140625" style="1" customWidth="1"/>
    <col min="3071" max="3071" width="25" style="1" customWidth="1"/>
    <col min="3072" max="3072" width="17.5703125" style="1" customWidth="1"/>
    <col min="3073" max="3073" width="17.7109375" style="1" customWidth="1"/>
    <col min="3074" max="3074" width="17" style="1" customWidth="1"/>
    <col min="3075" max="3075" width="16.42578125" style="1" customWidth="1"/>
    <col min="3076" max="3076" width="23" style="1" customWidth="1"/>
    <col min="3077" max="3077" width="13.42578125" style="1" customWidth="1"/>
    <col min="3078" max="3078" width="13.7109375" style="1" customWidth="1"/>
    <col min="3079" max="3079" width="23" style="1" customWidth="1"/>
    <col min="3080" max="3325" width="9.140625" style="1"/>
    <col min="3326" max="3326" width="4.140625" style="1" customWidth="1"/>
    <col min="3327" max="3327" width="25" style="1" customWidth="1"/>
    <col min="3328" max="3328" width="17.5703125" style="1" customWidth="1"/>
    <col min="3329" max="3329" width="17.7109375" style="1" customWidth="1"/>
    <col min="3330" max="3330" width="17" style="1" customWidth="1"/>
    <col min="3331" max="3331" width="16.42578125" style="1" customWidth="1"/>
    <col min="3332" max="3332" width="23" style="1" customWidth="1"/>
    <col min="3333" max="3333" width="13.42578125" style="1" customWidth="1"/>
    <col min="3334" max="3334" width="13.7109375" style="1" customWidth="1"/>
    <col min="3335" max="3335" width="23" style="1" customWidth="1"/>
    <col min="3336" max="3581" width="9.140625" style="1"/>
    <col min="3582" max="3582" width="4.140625" style="1" customWidth="1"/>
    <col min="3583" max="3583" width="25" style="1" customWidth="1"/>
    <col min="3584" max="3584" width="17.5703125" style="1" customWidth="1"/>
    <col min="3585" max="3585" width="17.7109375" style="1" customWidth="1"/>
    <col min="3586" max="3586" width="17" style="1" customWidth="1"/>
    <col min="3587" max="3587" width="16.42578125" style="1" customWidth="1"/>
    <col min="3588" max="3588" width="23" style="1" customWidth="1"/>
    <col min="3589" max="3589" width="13.42578125" style="1" customWidth="1"/>
    <col min="3590" max="3590" width="13.7109375" style="1" customWidth="1"/>
    <col min="3591" max="3591" width="23" style="1" customWidth="1"/>
    <col min="3592" max="3837" width="9.140625" style="1"/>
    <col min="3838" max="3838" width="4.140625" style="1" customWidth="1"/>
    <col min="3839" max="3839" width="25" style="1" customWidth="1"/>
    <col min="3840" max="3840" width="17.5703125" style="1" customWidth="1"/>
    <col min="3841" max="3841" width="17.7109375" style="1" customWidth="1"/>
    <col min="3842" max="3842" width="17" style="1" customWidth="1"/>
    <col min="3843" max="3843" width="16.42578125" style="1" customWidth="1"/>
    <col min="3844" max="3844" width="23" style="1" customWidth="1"/>
    <col min="3845" max="3845" width="13.42578125" style="1" customWidth="1"/>
    <col min="3846" max="3846" width="13.7109375" style="1" customWidth="1"/>
    <col min="3847" max="3847" width="23" style="1" customWidth="1"/>
    <col min="3848" max="4093" width="9.140625" style="1"/>
    <col min="4094" max="4094" width="4.140625" style="1" customWidth="1"/>
    <col min="4095" max="4095" width="25" style="1" customWidth="1"/>
    <col min="4096" max="4096" width="17.5703125" style="1" customWidth="1"/>
    <col min="4097" max="4097" width="17.7109375" style="1" customWidth="1"/>
    <col min="4098" max="4098" width="17" style="1" customWidth="1"/>
    <col min="4099" max="4099" width="16.42578125" style="1" customWidth="1"/>
    <col min="4100" max="4100" width="23" style="1" customWidth="1"/>
    <col min="4101" max="4101" width="13.42578125" style="1" customWidth="1"/>
    <col min="4102" max="4102" width="13.7109375" style="1" customWidth="1"/>
    <col min="4103" max="4103" width="23" style="1" customWidth="1"/>
    <col min="4104" max="4349" width="9.140625" style="1"/>
    <col min="4350" max="4350" width="4.140625" style="1" customWidth="1"/>
    <col min="4351" max="4351" width="25" style="1" customWidth="1"/>
    <col min="4352" max="4352" width="17.5703125" style="1" customWidth="1"/>
    <col min="4353" max="4353" width="17.7109375" style="1" customWidth="1"/>
    <col min="4354" max="4354" width="17" style="1" customWidth="1"/>
    <col min="4355" max="4355" width="16.42578125" style="1" customWidth="1"/>
    <col min="4356" max="4356" width="23" style="1" customWidth="1"/>
    <col min="4357" max="4357" width="13.42578125" style="1" customWidth="1"/>
    <col min="4358" max="4358" width="13.7109375" style="1" customWidth="1"/>
    <col min="4359" max="4359" width="23" style="1" customWidth="1"/>
    <col min="4360" max="4605" width="9.140625" style="1"/>
    <col min="4606" max="4606" width="4.140625" style="1" customWidth="1"/>
    <col min="4607" max="4607" width="25" style="1" customWidth="1"/>
    <col min="4608" max="4608" width="17.5703125" style="1" customWidth="1"/>
    <col min="4609" max="4609" width="17.7109375" style="1" customWidth="1"/>
    <col min="4610" max="4610" width="17" style="1" customWidth="1"/>
    <col min="4611" max="4611" width="16.42578125" style="1" customWidth="1"/>
    <col min="4612" max="4612" width="23" style="1" customWidth="1"/>
    <col min="4613" max="4613" width="13.42578125" style="1" customWidth="1"/>
    <col min="4614" max="4614" width="13.7109375" style="1" customWidth="1"/>
    <col min="4615" max="4615" width="23" style="1" customWidth="1"/>
    <col min="4616" max="4861" width="9.140625" style="1"/>
    <col min="4862" max="4862" width="4.140625" style="1" customWidth="1"/>
    <col min="4863" max="4863" width="25" style="1" customWidth="1"/>
    <col min="4864" max="4864" width="17.5703125" style="1" customWidth="1"/>
    <col min="4865" max="4865" width="17.7109375" style="1" customWidth="1"/>
    <col min="4866" max="4866" width="17" style="1" customWidth="1"/>
    <col min="4867" max="4867" width="16.42578125" style="1" customWidth="1"/>
    <col min="4868" max="4868" width="23" style="1" customWidth="1"/>
    <col min="4869" max="4869" width="13.42578125" style="1" customWidth="1"/>
    <col min="4870" max="4870" width="13.7109375" style="1" customWidth="1"/>
    <col min="4871" max="4871" width="23" style="1" customWidth="1"/>
    <col min="4872" max="5117" width="9.140625" style="1"/>
    <col min="5118" max="5118" width="4.140625" style="1" customWidth="1"/>
    <col min="5119" max="5119" width="25" style="1" customWidth="1"/>
    <col min="5120" max="5120" width="17.5703125" style="1" customWidth="1"/>
    <col min="5121" max="5121" width="17.7109375" style="1" customWidth="1"/>
    <col min="5122" max="5122" width="17" style="1" customWidth="1"/>
    <col min="5123" max="5123" width="16.42578125" style="1" customWidth="1"/>
    <col min="5124" max="5124" width="23" style="1" customWidth="1"/>
    <col min="5125" max="5125" width="13.42578125" style="1" customWidth="1"/>
    <col min="5126" max="5126" width="13.7109375" style="1" customWidth="1"/>
    <col min="5127" max="5127" width="23" style="1" customWidth="1"/>
    <col min="5128" max="5373" width="9.140625" style="1"/>
    <col min="5374" max="5374" width="4.140625" style="1" customWidth="1"/>
    <col min="5375" max="5375" width="25" style="1" customWidth="1"/>
    <col min="5376" max="5376" width="17.5703125" style="1" customWidth="1"/>
    <col min="5377" max="5377" width="17.7109375" style="1" customWidth="1"/>
    <col min="5378" max="5378" width="17" style="1" customWidth="1"/>
    <col min="5379" max="5379" width="16.42578125" style="1" customWidth="1"/>
    <col min="5380" max="5380" width="23" style="1" customWidth="1"/>
    <col min="5381" max="5381" width="13.42578125" style="1" customWidth="1"/>
    <col min="5382" max="5382" width="13.7109375" style="1" customWidth="1"/>
    <col min="5383" max="5383" width="23" style="1" customWidth="1"/>
    <col min="5384" max="5629" width="9.140625" style="1"/>
    <col min="5630" max="5630" width="4.140625" style="1" customWidth="1"/>
    <col min="5631" max="5631" width="25" style="1" customWidth="1"/>
    <col min="5632" max="5632" width="17.5703125" style="1" customWidth="1"/>
    <col min="5633" max="5633" width="17.7109375" style="1" customWidth="1"/>
    <col min="5634" max="5634" width="17" style="1" customWidth="1"/>
    <col min="5635" max="5635" width="16.42578125" style="1" customWidth="1"/>
    <col min="5636" max="5636" width="23" style="1" customWidth="1"/>
    <col min="5637" max="5637" width="13.42578125" style="1" customWidth="1"/>
    <col min="5638" max="5638" width="13.7109375" style="1" customWidth="1"/>
    <col min="5639" max="5639" width="23" style="1" customWidth="1"/>
    <col min="5640" max="5885" width="9.140625" style="1"/>
    <col min="5886" max="5886" width="4.140625" style="1" customWidth="1"/>
    <col min="5887" max="5887" width="25" style="1" customWidth="1"/>
    <col min="5888" max="5888" width="17.5703125" style="1" customWidth="1"/>
    <col min="5889" max="5889" width="17.7109375" style="1" customWidth="1"/>
    <col min="5890" max="5890" width="17" style="1" customWidth="1"/>
    <col min="5891" max="5891" width="16.42578125" style="1" customWidth="1"/>
    <col min="5892" max="5892" width="23" style="1" customWidth="1"/>
    <col min="5893" max="5893" width="13.42578125" style="1" customWidth="1"/>
    <col min="5894" max="5894" width="13.7109375" style="1" customWidth="1"/>
    <col min="5895" max="5895" width="23" style="1" customWidth="1"/>
    <col min="5896" max="6141" width="9.140625" style="1"/>
    <col min="6142" max="6142" width="4.140625" style="1" customWidth="1"/>
    <col min="6143" max="6143" width="25" style="1" customWidth="1"/>
    <col min="6144" max="6144" width="17.5703125" style="1" customWidth="1"/>
    <col min="6145" max="6145" width="17.7109375" style="1" customWidth="1"/>
    <col min="6146" max="6146" width="17" style="1" customWidth="1"/>
    <col min="6147" max="6147" width="16.42578125" style="1" customWidth="1"/>
    <col min="6148" max="6148" width="23" style="1" customWidth="1"/>
    <col min="6149" max="6149" width="13.42578125" style="1" customWidth="1"/>
    <col min="6150" max="6150" width="13.7109375" style="1" customWidth="1"/>
    <col min="6151" max="6151" width="23" style="1" customWidth="1"/>
    <col min="6152" max="6397" width="9.140625" style="1"/>
    <col min="6398" max="6398" width="4.140625" style="1" customWidth="1"/>
    <col min="6399" max="6399" width="25" style="1" customWidth="1"/>
    <col min="6400" max="6400" width="17.5703125" style="1" customWidth="1"/>
    <col min="6401" max="6401" width="17.7109375" style="1" customWidth="1"/>
    <col min="6402" max="6402" width="17" style="1" customWidth="1"/>
    <col min="6403" max="6403" width="16.42578125" style="1" customWidth="1"/>
    <col min="6404" max="6404" width="23" style="1" customWidth="1"/>
    <col min="6405" max="6405" width="13.42578125" style="1" customWidth="1"/>
    <col min="6406" max="6406" width="13.7109375" style="1" customWidth="1"/>
    <col min="6407" max="6407" width="23" style="1" customWidth="1"/>
    <col min="6408" max="6653" width="9.140625" style="1"/>
    <col min="6654" max="6654" width="4.140625" style="1" customWidth="1"/>
    <col min="6655" max="6655" width="25" style="1" customWidth="1"/>
    <col min="6656" max="6656" width="17.5703125" style="1" customWidth="1"/>
    <col min="6657" max="6657" width="17.7109375" style="1" customWidth="1"/>
    <col min="6658" max="6658" width="17" style="1" customWidth="1"/>
    <col min="6659" max="6659" width="16.42578125" style="1" customWidth="1"/>
    <col min="6660" max="6660" width="23" style="1" customWidth="1"/>
    <col min="6661" max="6661" width="13.42578125" style="1" customWidth="1"/>
    <col min="6662" max="6662" width="13.7109375" style="1" customWidth="1"/>
    <col min="6663" max="6663" width="23" style="1" customWidth="1"/>
    <col min="6664" max="6909" width="9.140625" style="1"/>
    <col min="6910" max="6910" width="4.140625" style="1" customWidth="1"/>
    <col min="6911" max="6911" width="25" style="1" customWidth="1"/>
    <col min="6912" max="6912" width="17.5703125" style="1" customWidth="1"/>
    <col min="6913" max="6913" width="17.7109375" style="1" customWidth="1"/>
    <col min="6914" max="6914" width="17" style="1" customWidth="1"/>
    <col min="6915" max="6915" width="16.42578125" style="1" customWidth="1"/>
    <col min="6916" max="6916" width="23" style="1" customWidth="1"/>
    <col min="6917" max="6917" width="13.42578125" style="1" customWidth="1"/>
    <col min="6918" max="6918" width="13.7109375" style="1" customWidth="1"/>
    <col min="6919" max="6919" width="23" style="1" customWidth="1"/>
    <col min="6920" max="7165" width="9.140625" style="1"/>
    <col min="7166" max="7166" width="4.140625" style="1" customWidth="1"/>
    <col min="7167" max="7167" width="25" style="1" customWidth="1"/>
    <col min="7168" max="7168" width="17.5703125" style="1" customWidth="1"/>
    <col min="7169" max="7169" width="17.7109375" style="1" customWidth="1"/>
    <col min="7170" max="7170" width="17" style="1" customWidth="1"/>
    <col min="7171" max="7171" width="16.42578125" style="1" customWidth="1"/>
    <col min="7172" max="7172" width="23" style="1" customWidth="1"/>
    <col min="7173" max="7173" width="13.42578125" style="1" customWidth="1"/>
    <col min="7174" max="7174" width="13.7109375" style="1" customWidth="1"/>
    <col min="7175" max="7175" width="23" style="1" customWidth="1"/>
    <col min="7176" max="7421" width="9.140625" style="1"/>
    <col min="7422" max="7422" width="4.140625" style="1" customWidth="1"/>
    <col min="7423" max="7423" width="25" style="1" customWidth="1"/>
    <col min="7424" max="7424" width="17.5703125" style="1" customWidth="1"/>
    <col min="7425" max="7425" width="17.7109375" style="1" customWidth="1"/>
    <col min="7426" max="7426" width="17" style="1" customWidth="1"/>
    <col min="7427" max="7427" width="16.42578125" style="1" customWidth="1"/>
    <col min="7428" max="7428" width="23" style="1" customWidth="1"/>
    <col min="7429" max="7429" width="13.42578125" style="1" customWidth="1"/>
    <col min="7430" max="7430" width="13.7109375" style="1" customWidth="1"/>
    <col min="7431" max="7431" width="23" style="1" customWidth="1"/>
    <col min="7432" max="7677" width="9.140625" style="1"/>
    <col min="7678" max="7678" width="4.140625" style="1" customWidth="1"/>
    <col min="7679" max="7679" width="25" style="1" customWidth="1"/>
    <col min="7680" max="7680" width="17.5703125" style="1" customWidth="1"/>
    <col min="7681" max="7681" width="17.7109375" style="1" customWidth="1"/>
    <col min="7682" max="7682" width="17" style="1" customWidth="1"/>
    <col min="7683" max="7683" width="16.42578125" style="1" customWidth="1"/>
    <col min="7684" max="7684" width="23" style="1" customWidth="1"/>
    <col min="7685" max="7685" width="13.42578125" style="1" customWidth="1"/>
    <col min="7686" max="7686" width="13.7109375" style="1" customWidth="1"/>
    <col min="7687" max="7687" width="23" style="1" customWidth="1"/>
    <col min="7688" max="7933" width="9.140625" style="1"/>
    <col min="7934" max="7934" width="4.140625" style="1" customWidth="1"/>
    <col min="7935" max="7935" width="25" style="1" customWidth="1"/>
    <col min="7936" max="7936" width="17.5703125" style="1" customWidth="1"/>
    <col min="7937" max="7937" width="17.7109375" style="1" customWidth="1"/>
    <col min="7938" max="7938" width="17" style="1" customWidth="1"/>
    <col min="7939" max="7939" width="16.42578125" style="1" customWidth="1"/>
    <col min="7940" max="7940" width="23" style="1" customWidth="1"/>
    <col min="7941" max="7941" width="13.42578125" style="1" customWidth="1"/>
    <col min="7942" max="7942" width="13.7109375" style="1" customWidth="1"/>
    <col min="7943" max="7943" width="23" style="1" customWidth="1"/>
    <col min="7944" max="8189" width="9.140625" style="1"/>
    <col min="8190" max="8190" width="4.140625" style="1" customWidth="1"/>
    <col min="8191" max="8191" width="25" style="1" customWidth="1"/>
    <col min="8192" max="8192" width="17.5703125" style="1" customWidth="1"/>
    <col min="8193" max="8193" width="17.7109375" style="1" customWidth="1"/>
    <col min="8194" max="8194" width="17" style="1" customWidth="1"/>
    <col min="8195" max="8195" width="16.42578125" style="1" customWidth="1"/>
    <col min="8196" max="8196" width="23" style="1" customWidth="1"/>
    <col min="8197" max="8197" width="13.42578125" style="1" customWidth="1"/>
    <col min="8198" max="8198" width="13.7109375" style="1" customWidth="1"/>
    <col min="8199" max="8199" width="23" style="1" customWidth="1"/>
    <col min="8200" max="8445" width="9.140625" style="1"/>
    <col min="8446" max="8446" width="4.140625" style="1" customWidth="1"/>
    <col min="8447" max="8447" width="25" style="1" customWidth="1"/>
    <col min="8448" max="8448" width="17.5703125" style="1" customWidth="1"/>
    <col min="8449" max="8449" width="17.7109375" style="1" customWidth="1"/>
    <col min="8450" max="8450" width="17" style="1" customWidth="1"/>
    <col min="8451" max="8451" width="16.42578125" style="1" customWidth="1"/>
    <col min="8452" max="8452" width="23" style="1" customWidth="1"/>
    <col min="8453" max="8453" width="13.42578125" style="1" customWidth="1"/>
    <col min="8454" max="8454" width="13.7109375" style="1" customWidth="1"/>
    <col min="8455" max="8455" width="23" style="1" customWidth="1"/>
    <col min="8456" max="8701" width="9.140625" style="1"/>
    <col min="8702" max="8702" width="4.140625" style="1" customWidth="1"/>
    <col min="8703" max="8703" width="25" style="1" customWidth="1"/>
    <col min="8704" max="8704" width="17.5703125" style="1" customWidth="1"/>
    <col min="8705" max="8705" width="17.7109375" style="1" customWidth="1"/>
    <col min="8706" max="8706" width="17" style="1" customWidth="1"/>
    <col min="8707" max="8707" width="16.42578125" style="1" customWidth="1"/>
    <col min="8708" max="8708" width="23" style="1" customWidth="1"/>
    <col min="8709" max="8709" width="13.42578125" style="1" customWidth="1"/>
    <col min="8710" max="8710" width="13.7109375" style="1" customWidth="1"/>
    <col min="8711" max="8711" width="23" style="1" customWidth="1"/>
    <col min="8712" max="8957" width="9.140625" style="1"/>
    <col min="8958" max="8958" width="4.140625" style="1" customWidth="1"/>
    <col min="8959" max="8959" width="25" style="1" customWidth="1"/>
    <col min="8960" max="8960" width="17.5703125" style="1" customWidth="1"/>
    <col min="8961" max="8961" width="17.7109375" style="1" customWidth="1"/>
    <col min="8962" max="8962" width="17" style="1" customWidth="1"/>
    <col min="8963" max="8963" width="16.42578125" style="1" customWidth="1"/>
    <col min="8964" max="8964" width="23" style="1" customWidth="1"/>
    <col min="8965" max="8965" width="13.42578125" style="1" customWidth="1"/>
    <col min="8966" max="8966" width="13.7109375" style="1" customWidth="1"/>
    <col min="8967" max="8967" width="23" style="1" customWidth="1"/>
    <col min="8968" max="9213" width="9.140625" style="1"/>
    <col min="9214" max="9214" width="4.140625" style="1" customWidth="1"/>
    <col min="9215" max="9215" width="25" style="1" customWidth="1"/>
    <col min="9216" max="9216" width="17.5703125" style="1" customWidth="1"/>
    <col min="9217" max="9217" width="17.7109375" style="1" customWidth="1"/>
    <col min="9218" max="9218" width="17" style="1" customWidth="1"/>
    <col min="9219" max="9219" width="16.42578125" style="1" customWidth="1"/>
    <col min="9220" max="9220" width="23" style="1" customWidth="1"/>
    <col min="9221" max="9221" width="13.42578125" style="1" customWidth="1"/>
    <col min="9222" max="9222" width="13.7109375" style="1" customWidth="1"/>
    <col min="9223" max="9223" width="23" style="1" customWidth="1"/>
    <col min="9224" max="9469" width="9.140625" style="1"/>
    <col min="9470" max="9470" width="4.140625" style="1" customWidth="1"/>
    <col min="9471" max="9471" width="25" style="1" customWidth="1"/>
    <col min="9472" max="9472" width="17.5703125" style="1" customWidth="1"/>
    <col min="9473" max="9473" width="17.7109375" style="1" customWidth="1"/>
    <col min="9474" max="9474" width="17" style="1" customWidth="1"/>
    <col min="9475" max="9475" width="16.42578125" style="1" customWidth="1"/>
    <col min="9476" max="9476" width="23" style="1" customWidth="1"/>
    <col min="9477" max="9477" width="13.42578125" style="1" customWidth="1"/>
    <col min="9478" max="9478" width="13.7109375" style="1" customWidth="1"/>
    <col min="9479" max="9479" width="23" style="1" customWidth="1"/>
    <col min="9480" max="9725" width="9.140625" style="1"/>
    <col min="9726" max="9726" width="4.140625" style="1" customWidth="1"/>
    <col min="9727" max="9727" width="25" style="1" customWidth="1"/>
    <col min="9728" max="9728" width="17.5703125" style="1" customWidth="1"/>
    <col min="9729" max="9729" width="17.7109375" style="1" customWidth="1"/>
    <col min="9730" max="9730" width="17" style="1" customWidth="1"/>
    <col min="9731" max="9731" width="16.42578125" style="1" customWidth="1"/>
    <col min="9732" max="9732" width="23" style="1" customWidth="1"/>
    <col min="9733" max="9733" width="13.42578125" style="1" customWidth="1"/>
    <col min="9734" max="9734" width="13.7109375" style="1" customWidth="1"/>
    <col min="9735" max="9735" width="23" style="1" customWidth="1"/>
    <col min="9736" max="9981" width="9.140625" style="1"/>
    <col min="9982" max="9982" width="4.140625" style="1" customWidth="1"/>
    <col min="9983" max="9983" width="25" style="1" customWidth="1"/>
    <col min="9984" max="9984" width="17.5703125" style="1" customWidth="1"/>
    <col min="9985" max="9985" width="17.7109375" style="1" customWidth="1"/>
    <col min="9986" max="9986" width="17" style="1" customWidth="1"/>
    <col min="9987" max="9987" width="16.42578125" style="1" customWidth="1"/>
    <col min="9988" max="9988" width="23" style="1" customWidth="1"/>
    <col min="9989" max="9989" width="13.42578125" style="1" customWidth="1"/>
    <col min="9990" max="9990" width="13.7109375" style="1" customWidth="1"/>
    <col min="9991" max="9991" width="23" style="1" customWidth="1"/>
    <col min="9992" max="10237" width="9.140625" style="1"/>
    <col min="10238" max="10238" width="4.140625" style="1" customWidth="1"/>
    <col min="10239" max="10239" width="25" style="1" customWidth="1"/>
    <col min="10240" max="10240" width="17.5703125" style="1" customWidth="1"/>
    <col min="10241" max="10241" width="17.7109375" style="1" customWidth="1"/>
    <col min="10242" max="10242" width="17" style="1" customWidth="1"/>
    <col min="10243" max="10243" width="16.42578125" style="1" customWidth="1"/>
    <col min="10244" max="10244" width="23" style="1" customWidth="1"/>
    <col min="10245" max="10245" width="13.42578125" style="1" customWidth="1"/>
    <col min="10246" max="10246" width="13.7109375" style="1" customWidth="1"/>
    <col min="10247" max="10247" width="23" style="1" customWidth="1"/>
    <col min="10248" max="10493" width="9.140625" style="1"/>
    <col min="10494" max="10494" width="4.140625" style="1" customWidth="1"/>
    <col min="10495" max="10495" width="25" style="1" customWidth="1"/>
    <col min="10496" max="10496" width="17.5703125" style="1" customWidth="1"/>
    <col min="10497" max="10497" width="17.7109375" style="1" customWidth="1"/>
    <col min="10498" max="10498" width="17" style="1" customWidth="1"/>
    <col min="10499" max="10499" width="16.42578125" style="1" customWidth="1"/>
    <col min="10500" max="10500" width="23" style="1" customWidth="1"/>
    <col min="10501" max="10501" width="13.42578125" style="1" customWidth="1"/>
    <col min="10502" max="10502" width="13.7109375" style="1" customWidth="1"/>
    <col min="10503" max="10503" width="23" style="1" customWidth="1"/>
    <col min="10504" max="10749" width="9.140625" style="1"/>
    <col min="10750" max="10750" width="4.140625" style="1" customWidth="1"/>
    <col min="10751" max="10751" width="25" style="1" customWidth="1"/>
    <col min="10752" max="10752" width="17.5703125" style="1" customWidth="1"/>
    <col min="10753" max="10753" width="17.7109375" style="1" customWidth="1"/>
    <col min="10754" max="10754" width="17" style="1" customWidth="1"/>
    <col min="10755" max="10755" width="16.42578125" style="1" customWidth="1"/>
    <col min="10756" max="10756" width="23" style="1" customWidth="1"/>
    <col min="10757" max="10757" width="13.42578125" style="1" customWidth="1"/>
    <col min="10758" max="10758" width="13.7109375" style="1" customWidth="1"/>
    <col min="10759" max="10759" width="23" style="1" customWidth="1"/>
    <col min="10760" max="11005" width="9.140625" style="1"/>
    <col min="11006" max="11006" width="4.140625" style="1" customWidth="1"/>
    <col min="11007" max="11007" width="25" style="1" customWidth="1"/>
    <col min="11008" max="11008" width="17.5703125" style="1" customWidth="1"/>
    <col min="11009" max="11009" width="17.7109375" style="1" customWidth="1"/>
    <col min="11010" max="11010" width="17" style="1" customWidth="1"/>
    <col min="11011" max="11011" width="16.42578125" style="1" customWidth="1"/>
    <col min="11012" max="11012" width="23" style="1" customWidth="1"/>
    <col min="11013" max="11013" width="13.42578125" style="1" customWidth="1"/>
    <col min="11014" max="11014" width="13.7109375" style="1" customWidth="1"/>
    <col min="11015" max="11015" width="23" style="1" customWidth="1"/>
    <col min="11016" max="11261" width="9.140625" style="1"/>
    <col min="11262" max="11262" width="4.140625" style="1" customWidth="1"/>
    <col min="11263" max="11263" width="25" style="1" customWidth="1"/>
    <col min="11264" max="11264" width="17.5703125" style="1" customWidth="1"/>
    <col min="11265" max="11265" width="17.7109375" style="1" customWidth="1"/>
    <col min="11266" max="11266" width="17" style="1" customWidth="1"/>
    <col min="11267" max="11267" width="16.42578125" style="1" customWidth="1"/>
    <col min="11268" max="11268" width="23" style="1" customWidth="1"/>
    <col min="11269" max="11269" width="13.42578125" style="1" customWidth="1"/>
    <col min="11270" max="11270" width="13.7109375" style="1" customWidth="1"/>
    <col min="11271" max="11271" width="23" style="1" customWidth="1"/>
    <col min="11272" max="11517" width="9.140625" style="1"/>
    <col min="11518" max="11518" width="4.140625" style="1" customWidth="1"/>
    <col min="11519" max="11519" width="25" style="1" customWidth="1"/>
    <col min="11520" max="11520" width="17.5703125" style="1" customWidth="1"/>
    <col min="11521" max="11521" width="17.7109375" style="1" customWidth="1"/>
    <col min="11522" max="11522" width="17" style="1" customWidth="1"/>
    <col min="11523" max="11523" width="16.42578125" style="1" customWidth="1"/>
    <col min="11524" max="11524" width="23" style="1" customWidth="1"/>
    <col min="11525" max="11525" width="13.42578125" style="1" customWidth="1"/>
    <col min="11526" max="11526" width="13.7109375" style="1" customWidth="1"/>
    <col min="11527" max="11527" width="23" style="1" customWidth="1"/>
    <col min="11528" max="11773" width="9.140625" style="1"/>
    <col min="11774" max="11774" width="4.140625" style="1" customWidth="1"/>
    <col min="11775" max="11775" width="25" style="1" customWidth="1"/>
    <col min="11776" max="11776" width="17.5703125" style="1" customWidth="1"/>
    <col min="11777" max="11777" width="17.7109375" style="1" customWidth="1"/>
    <col min="11778" max="11778" width="17" style="1" customWidth="1"/>
    <col min="11779" max="11779" width="16.42578125" style="1" customWidth="1"/>
    <col min="11780" max="11780" width="23" style="1" customWidth="1"/>
    <col min="11781" max="11781" width="13.42578125" style="1" customWidth="1"/>
    <col min="11782" max="11782" width="13.7109375" style="1" customWidth="1"/>
    <col min="11783" max="11783" width="23" style="1" customWidth="1"/>
    <col min="11784" max="12029" width="9.140625" style="1"/>
    <col min="12030" max="12030" width="4.140625" style="1" customWidth="1"/>
    <col min="12031" max="12031" width="25" style="1" customWidth="1"/>
    <col min="12032" max="12032" width="17.5703125" style="1" customWidth="1"/>
    <col min="12033" max="12033" width="17.7109375" style="1" customWidth="1"/>
    <col min="12034" max="12034" width="17" style="1" customWidth="1"/>
    <col min="12035" max="12035" width="16.42578125" style="1" customWidth="1"/>
    <col min="12036" max="12036" width="23" style="1" customWidth="1"/>
    <col min="12037" max="12037" width="13.42578125" style="1" customWidth="1"/>
    <col min="12038" max="12038" width="13.7109375" style="1" customWidth="1"/>
    <col min="12039" max="12039" width="23" style="1" customWidth="1"/>
    <col min="12040" max="12285" width="9.140625" style="1"/>
    <col min="12286" max="12286" width="4.140625" style="1" customWidth="1"/>
    <col min="12287" max="12287" width="25" style="1" customWidth="1"/>
    <col min="12288" max="12288" width="17.5703125" style="1" customWidth="1"/>
    <col min="12289" max="12289" width="17.7109375" style="1" customWidth="1"/>
    <col min="12290" max="12290" width="17" style="1" customWidth="1"/>
    <col min="12291" max="12291" width="16.42578125" style="1" customWidth="1"/>
    <col min="12292" max="12292" width="23" style="1" customWidth="1"/>
    <col min="12293" max="12293" width="13.42578125" style="1" customWidth="1"/>
    <col min="12294" max="12294" width="13.7109375" style="1" customWidth="1"/>
    <col min="12295" max="12295" width="23" style="1" customWidth="1"/>
    <col min="12296" max="12541" width="9.140625" style="1"/>
    <col min="12542" max="12542" width="4.140625" style="1" customWidth="1"/>
    <col min="12543" max="12543" width="25" style="1" customWidth="1"/>
    <col min="12544" max="12544" width="17.5703125" style="1" customWidth="1"/>
    <col min="12545" max="12545" width="17.7109375" style="1" customWidth="1"/>
    <col min="12546" max="12546" width="17" style="1" customWidth="1"/>
    <col min="12547" max="12547" width="16.42578125" style="1" customWidth="1"/>
    <col min="12548" max="12548" width="23" style="1" customWidth="1"/>
    <col min="12549" max="12549" width="13.42578125" style="1" customWidth="1"/>
    <col min="12550" max="12550" width="13.7109375" style="1" customWidth="1"/>
    <col min="12551" max="12551" width="23" style="1" customWidth="1"/>
    <col min="12552" max="12797" width="9.140625" style="1"/>
    <col min="12798" max="12798" width="4.140625" style="1" customWidth="1"/>
    <col min="12799" max="12799" width="25" style="1" customWidth="1"/>
    <col min="12800" max="12800" width="17.5703125" style="1" customWidth="1"/>
    <col min="12801" max="12801" width="17.7109375" style="1" customWidth="1"/>
    <col min="12802" max="12802" width="17" style="1" customWidth="1"/>
    <col min="12803" max="12803" width="16.42578125" style="1" customWidth="1"/>
    <col min="12804" max="12804" width="23" style="1" customWidth="1"/>
    <col min="12805" max="12805" width="13.42578125" style="1" customWidth="1"/>
    <col min="12806" max="12806" width="13.7109375" style="1" customWidth="1"/>
    <col min="12807" max="12807" width="23" style="1" customWidth="1"/>
    <col min="12808" max="13053" width="9.140625" style="1"/>
    <col min="13054" max="13054" width="4.140625" style="1" customWidth="1"/>
    <col min="13055" max="13055" width="25" style="1" customWidth="1"/>
    <col min="13056" max="13056" width="17.5703125" style="1" customWidth="1"/>
    <col min="13057" max="13057" width="17.7109375" style="1" customWidth="1"/>
    <col min="13058" max="13058" width="17" style="1" customWidth="1"/>
    <col min="13059" max="13059" width="16.42578125" style="1" customWidth="1"/>
    <col min="13060" max="13060" width="23" style="1" customWidth="1"/>
    <col min="13061" max="13061" width="13.42578125" style="1" customWidth="1"/>
    <col min="13062" max="13062" width="13.7109375" style="1" customWidth="1"/>
    <col min="13063" max="13063" width="23" style="1" customWidth="1"/>
    <col min="13064" max="13309" width="9.140625" style="1"/>
    <col min="13310" max="13310" width="4.140625" style="1" customWidth="1"/>
    <col min="13311" max="13311" width="25" style="1" customWidth="1"/>
    <col min="13312" max="13312" width="17.5703125" style="1" customWidth="1"/>
    <col min="13313" max="13313" width="17.7109375" style="1" customWidth="1"/>
    <col min="13314" max="13314" width="17" style="1" customWidth="1"/>
    <col min="13315" max="13315" width="16.42578125" style="1" customWidth="1"/>
    <col min="13316" max="13316" width="23" style="1" customWidth="1"/>
    <col min="13317" max="13317" width="13.42578125" style="1" customWidth="1"/>
    <col min="13318" max="13318" width="13.7109375" style="1" customWidth="1"/>
    <col min="13319" max="13319" width="23" style="1" customWidth="1"/>
    <col min="13320" max="13565" width="9.140625" style="1"/>
    <col min="13566" max="13566" width="4.140625" style="1" customWidth="1"/>
    <col min="13567" max="13567" width="25" style="1" customWidth="1"/>
    <col min="13568" max="13568" width="17.5703125" style="1" customWidth="1"/>
    <col min="13569" max="13569" width="17.7109375" style="1" customWidth="1"/>
    <col min="13570" max="13570" width="17" style="1" customWidth="1"/>
    <col min="13571" max="13571" width="16.42578125" style="1" customWidth="1"/>
    <col min="13572" max="13572" width="23" style="1" customWidth="1"/>
    <col min="13573" max="13573" width="13.42578125" style="1" customWidth="1"/>
    <col min="13574" max="13574" width="13.7109375" style="1" customWidth="1"/>
    <col min="13575" max="13575" width="23" style="1" customWidth="1"/>
    <col min="13576" max="13821" width="9.140625" style="1"/>
    <col min="13822" max="13822" width="4.140625" style="1" customWidth="1"/>
    <col min="13823" max="13823" width="25" style="1" customWidth="1"/>
    <col min="13824" max="13824" width="17.5703125" style="1" customWidth="1"/>
    <col min="13825" max="13825" width="17.7109375" style="1" customWidth="1"/>
    <col min="13826" max="13826" width="17" style="1" customWidth="1"/>
    <col min="13827" max="13827" width="16.42578125" style="1" customWidth="1"/>
    <col min="13828" max="13828" width="23" style="1" customWidth="1"/>
    <col min="13829" max="13829" width="13.42578125" style="1" customWidth="1"/>
    <col min="13830" max="13830" width="13.7109375" style="1" customWidth="1"/>
    <col min="13831" max="13831" width="23" style="1" customWidth="1"/>
    <col min="13832" max="14077" width="9.140625" style="1"/>
    <col min="14078" max="14078" width="4.140625" style="1" customWidth="1"/>
    <col min="14079" max="14079" width="25" style="1" customWidth="1"/>
    <col min="14080" max="14080" width="17.5703125" style="1" customWidth="1"/>
    <col min="14081" max="14081" width="17.7109375" style="1" customWidth="1"/>
    <col min="14082" max="14082" width="17" style="1" customWidth="1"/>
    <col min="14083" max="14083" width="16.42578125" style="1" customWidth="1"/>
    <col min="14084" max="14084" width="23" style="1" customWidth="1"/>
    <col min="14085" max="14085" width="13.42578125" style="1" customWidth="1"/>
    <col min="14086" max="14086" width="13.7109375" style="1" customWidth="1"/>
    <col min="14087" max="14087" width="23" style="1" customWidth="1"/>
    <col min="14088" max="14333" width="9.140625" style="1"/>
    <col min="14334" max="14334" width="4.140625" style="1" customWidth="1"/>
    <col min="14335" max="14335" width="25" style="1" customWidth="1"/>
    <col min="14336" max="14336" width="17.5703125" style="1" customWidth="1"/>
    <col min="14337" max="14337" width="17.7109375" style="1" customWidth="1"/>
    <col min="14338" max="14338" width="17" style="1" customWidth="1"/>
    <col min="14339" max="14339" width="16.42578125" style="1" customWidth="1"/>
    <col min="14340" max="14340" width="23" style="1" customWidth="1"/>
    <col min="14341" max="14341" width="13.42578125" style="1" customWidth="1"/>
    <col min="14342" max="14342" width="13.7109375" style="1" customWidth="1"/>
    <col min="14343" max="14343" width="23" style="1" customWidth="1"/>
    <col min="14344" max="14589" width="9.140625" style="1"/>
    <col min="14590" max="14590" width="4.140625" style="1" customWidth="1"/>
    <col min="14591" max="14591" width="25" style="1" customWidth="1"/>
    <col min="14592" max="14592" width="17.5703125" style="1" customWidth="1"/>
    <col min="14593" max="14593" width="17.7109375" style="1" customWidth="1"/>
    <col min="14594" max="14594" width="17" style="1" customWidth="1"/>
    <col min="14595" max="14595" width="16.42578125" style="1" customWidth="1"/>
    <col min="14596" max="14596" width="23" style="1" customWidth="1"/>
    <col min="14597" max="14597" width="13.42578125" style="1" customWidth="1"/>
    <col min="14598" max="14598" width="13.7109375" style="1" customWidth="1"/>
    <col min="14599" max="14599" width="23" style="1" customWidth="1"/>
    <col min="14600" max="14845" width="9.140625" style="1"/>
    <col min="14846" max="14846" width="4.140625" style="1" customWidth="1"/>
    <col min="14847" max="14847" width="25" style="1" customWidth="1"/>
    <col min="14848" max="14848" width="17.5703125" style="1" customWidth="1"/>
    <col min="14849" max="14849" width="17.7109375" style="1" customWidth="1"/>
    <col min="14850" max="14850" width="17" style="1" customWidth="1"/>
    <col min="14851" max="14851" width="16.42578125" style="1" customWidth="1"/>
    <col min="14852" max="14852" width="23" style="1" customWidth="1"/>
    <col min="14853" max="14853" width="13.42578125" style="1" customWidth="1"/>
    <col min="14854" max="14854" width="13.7109375" style="1" customWidth="1"/>
    <col min="14855" max="14855" width="23" style="1" customWidth="1"/>
    <col min="14856" max="15101" width="9.140625" style="1"/>
    <col min="15102" max="15102" width="4.140625" style="1" customWidth="1"/>
    <col min="15103" max="15103" width="25" style="1" customWidth="1"/>
    <col min="15104" max="15104" width="17.5703125" style="1" customWidth="1"/>
    <col min="15105" max="15105" width="17.7109375" style="1" customWidth="1"/>
    <col min="15106" max="15106" width="17" style="1" customWidth="1"/>
    <col min="15107" max="15107" width="16.42578125" style="1" customWidth="1"/>
    <col min="15108" max="15108" width="23" style="1" customWidth="1"/>
    <col min="15109" max="15109" width="13.42578125" style="1" customWidth="1"/>
    <col min="15110" max="15110" width="13.7109375" style="1" customWidth="1"/>
    <col min="15111" max="15111" width="23" style="1" customWidth="1"/>
    <col min="15112" max="15357" width="9.140625" style="1"/>
    <col min="15358" max="15358" width="4.140625" style="1" customWidth="1"/>
    <col min="15359" max="15359" width="25" style="1" customWidth="1"/>
    <col min="15360" max="15360" width="17.5703125" style="1" customWidth="1"/>
    <col min="15361" max="15361" width="17.7109375" style="1" customWidth="1"/>
    <col min="15362" max="15362" width="17" style="1" customWidth="1"/>
    <col min="15363" max="15363" width="16.42578125" style="1" customWidth="1"/>
    <col min="15364" max="15364" width="23" style="1" customWidth="1"/>
    <col min="15365" max="15365" width="13.42578125" style="1" customWidth="1"/>
    <col min="15366" max="15366" width="13.7109375" style="1" customWidth="1"/>
    <col min="15367" max="15367" width="23" style="1" customWidth="1"/>
    <col min="15368" max="15613" width="9.140625" style="1"/>
    <col min="15614" max="15614" width="4.140625" style="1" customWidth="1"/>
    <col min="15615" max="15615" width="25" style="1" customWidth="1"/>
    <col min="15616" max="15616" width="17.5703125" style="1" customWidth="1"/>
    <col min="15617" max="15617" width="17.7109375" style="1" customWidth="1"/>
    <col min="15618" max="15618" width="17" style="1" customWidth="1"/>
    <col min="15619" max="15619" width="16.42578125" style="1" customWidth="1"/>
    <col min="15620" max="15620" width="23" style="1" customWidth="1"/>
    <col min="15621" max="15621" width="13.42578125" style="1" customWidth="1"/>
    <col min="15622" max="15622" width="13.7109375" style="1" customWidth="1"/>
    <col min="15623" max="15623" width="23" style="1" customWidth="1"/>
    <col min="15624" max="15869" width="9.140625" style="1"/>
    <col min="15870" max="15870" width="4.140625" style="1" customWidth="1"/>
    <col min="15871" max="15871" width="25" style="1" customWidth="1"/>
    <col min="15872" max="15872" width="17.5703125" style="1" customWidth="1"/>
    <col min="15873" max="15873" width="17.7109375" style="1" customWidth="1"/>
    <col min="15874" max="15874" width="17" style="1" customWidth="1"/>
    <col min="15875" max="15875" width="16.42578125" style="1" customWidth="1"/>
    <col min="15876" max="15876" width="23" style="1" customWidth="1"/>
    <col min="15877" max="15877" width="13.42578125" style="1" customWidth="1"/>
    <col min="15878" max="15878" width="13.7109375" style="1" customWidth="1"/>
    <col min="15879" max="15879" width="23" style="1" customWidth="1"/>
    <col min="15880" max="16125" width="9.140625" style="1"/>
    <col min="16126" max="16126" width="4.140625" style="1" customWidth="1"/>
    <col min="16127" max="16127" width="25" style="1" customWidth="1"/>
    <col min="16128" max="16128" width="17.5703125" style="1" customWidth="1"/>
    <col min="16129" max="16129" width="17.7109375" style="1" customWidth="1"/>
    <col min="16130" max="16130" width="17" style="1" customWidth="1"/>
    <col min="16131" max="16131" width="16.42578125" style="1" customWidth="1"/>
    <col min="16132" max="16132" width="23" style="1" customWidth="1"/>
    <col min="16133" max="16133" width="13.42578125" style="1" customWidth="1"/>
    <col min="16134" max="16134" width="13.7109375" style="1" customWidth="1"/>
    <col min="16135" max="16135" width="23" style="1" customWidth="1"/>
    <col min="16136" max="16384" width="9.140625" style="1"/>
  </cols>
  <sheetData>
    <row r="1" spans="1:7" x14ac:dyDescent="0.25">
      <c r="G1" s="2" t="s">
        <v>136</v>
      </c>
    </row>
    <row r="2" spans="1:7" x14ac:dyDescent="0.25">
      <c r="G2" s="2" t="s">
        <v>0</v>
      </c>
    </row>
    <row r="3" spans="1:7" x14ac:dyDescent="0.25">
      <c r="G3" s="2" t="s">
        <v>138</v>
      </c>
    </row>
    <row r="5" spans="1:7" x14ac:dyDescent="0.25">
      <c r="G5" s="2" t="s">
        <v>137</v>
      </c>
    </row>
    <row r="6" spans="1:7" ht="16.5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125" t="s">
        <v>134</v>
      </c>
      <c r="B7" s="125"/>
      <c r="C7" s="125"/>
      <c r="D7" s="125"/>
      <c r="E7" s="125"/>
      <c r="F7" s="125"/>
      <c r="G7" s="125"/>
    </row>
    <row r="8" spans="1:7" ht="15.75" customHeight="1" x14ac:dyDescent="0.25">
      <c r="A8" s="125" t="s">
        <v>135</v>
      </c>
      <c r="B8" s="125"/>
      <c r="C8" s="125"/>
      <c r="D8" s="125"/>
      <c r="E8" s="125"/>
      <c r="F8" s="125"/>
      <c r="G8" s="125"/>
    </row>
    <row r="9" spans="1:7" ht="19.5" customHeight="1" x14ac:dyDescent="0.25">
      <c r="A9" s="125" t="s">
        <v>188</v>
      </c>
      <c r="B9" s="125"/>
      <c r="C9" s="125"/>
      <c r="D9" s="125"/>
      <c r="E9" s="125"/>
      <c r="F9" s="125"/>
      <c r="G9" s="125"/>
    </row>
    <row r="10" spans="1:7" x14ac:dyDescent="0.25">
      <c r="A10" s="4"/>
      <c r="B10" s="4"/>
      <c r="C10" s="4"/>
      <c r="D10" s="4"/>
      <c r="E10" s="4"/>
      <c r="F10" s="4"/>
      <c r="G10" s="4"/>
    </row>
    <row r="11" spans="1:7" ht="15.75" customHeight="1" x14ac:dyDescent="0.25">
      <c r="A11" s="4"/>
      <c r="B11" s="125"/>
      <c r="C11" s="125"/>
      <c r="D11" s="125"/>
      <c r="E11" s="125"/>
      <c r="F11" s="125"/>
      <c r="G11" s="4"/>
    </row>
    <row r="13" spans="1:7" s="6" customFormat="1" ht="107.25" customHeight="1" x14ac:dyDescent="0.25">
      <c r="A13" s="77" t="s">
        <v>109</v>
      </c>
      <c r="B13" s="77" t="s">
        <v>110</v>
      </c>
      <c r="C13" s="77" t="s">
        <v>1</v>
      </c>
      <c r="D13" s="77" t="s">
        <v>111</v>
      </c>
      <c r="E13" s="77" t="s">
        <v>2</v>
      </c>
      <c r="F13" s="77" t="s">
        <v>3</v>
      </c>
      <c r="G13" s="77" t="s">
        <v>112</v>
      </c>
    </row>
    <row r="14" spans="1:7" s="8" customFormat="1" ht="18.75" customHeight="1" x14ac:dyDescent="0.25">
      <c r="A14" s="78">
        <v>1</v>
      </c>
      <c r="B14" s="78">
        <v>2</v>
      </c>
      <c r="C14" s="79">
        <v>3</v>
      </c>
      <c r="D14" s="78">
        <v>4</v>
      </c>
      <c r="E14" s="78">
        <v>5</v>
      </c>
      <c r="F14" s="78">
        <v>6</v>
      </c>
      <c r="G14" s="78">
        <v>7</v>
      </c>
    </row>
    <row r="15" spans="1:7" ht="24.95" customHeight="1" x14ac:dyDescent="0.25">
      <c r="A15" s="64" t="s">
        <v>59</v>
      </c>
      <c r="B15" s="64" t="s">
        <v>59</v>
      </c>
      <c r="C15" s="80" t="s">
        <v>67</v>
      </c>
      <c r="D15" s="39">
        <v>4</v>
      </c>
      <c r="E15" s="41">
        <v>0.13</v>
      </c>
      <c r="F15" s="41">
        <v>0.146979</v>
      </c>
      <c r="G15" s="13">
        <f t="shared" ref="G15:G63" si="0">E15-F15</f>
        <v>-1.6978999999999994E-2</v>
      </c>
    </row>
    <row r="16" spans="1:7" ht="24.95" customHeight="1" x14ac:dyDescent="0.25">
      <c r="A16" s="84" t="s">
        <v>60</v>
      </c>
      <c r="B16" s="84" t="s">
        <v>60</v>
      </c>
      <c r="C16" s="80" t="s">
        <v>94</v>
      </c>
      <c r="D16" s="39">
        <v>7</v>
      </c>
      <c r="E16" s="41">
        <v>1E-4</v>
      </c>
      <c r="F16" s="41">
        <v>4.5000000000000003E-5</v>
      </c>
      <c r="G16" s="13">
        <f t="shared" si="0"/>
        <v>5.5000000000000002E-5</v>
      </c>
    </row>
    <row r="17" spans="1:8" ht="24.95" customHeight="1" x14ac:dyDescent="0.25">
      <c r="A17" s="84" t="s">
        <v>60</v>
      </c>
      <c r="B17" s="84" t="s">
        <v>60</v>
      </c>
      <c r="C17" s="80" t="s">
        <v>4</v>
      </c>
      <c r="D17" s="39">
        <v>6</v>
      </c>
      <c r="E17" s="18">
        <v>0</v>
      </c>
      <c r="F17" s="18">
        <v>5.3999999999999998E-5</v>
      </c>
      <c r="G17" s="13">
        <f t="shared" si="0"/>
        <v>-5.3999999999999998E-5</v>
      </c>
      <c r="H17" s="37"/>
    </row>
    <row r="18" spans="1:8" ht="24.95" customHeight="1" x14ac:dyDescent="0.25">
      <c r="A18" s="64" t="s">
        <v>59</v>
      </c>
      <c r="B18" s="64" t="s">
        <v>59</v>
      </c>
      <c r="C18" s="80" t="s">
        <v>5</v>
      </c>
      <c r="D18" s="39">
        <v>7</v>
      </c>
      <c r="E18" s="41">
        <v>2.0000000000000001E-4</v>
      </c>
      <c r="F18" s="41">
        <v>0</v>
      </c>
      <c r="G18" s="13">
        <f t="shared" si="0"/>
        <v>2.0000000000000001E-4</v>
      </c>
      <c r="H18" s="37"/>
    </row>
    <row r="19" spans="1:8" ht="24.95" customHeight="1" x14ac:dyDescent="0.25">
      <c r="A19" s="64" t="s">
        <v>59</v>
      </c>
      <c r="B19" s="64" t="s">
        <v>59</v>
      </c>
      <c r="C19" s="19" t="s">
        <v>132</v>
      </c>
      <c r="D19" s="40">
        <v>6</v>
      </c>
      <c r="E19" s="41">
        <v>2.0000000000000001E-4</v>
      </c>
      <c r="F19" s="41">
        <v>3.1999999999999999E-5</v>
      </c>
      <c r="G19" s="13">
        <f t="shared" si="0"/>
        <v>1.6800000000000002E-4</v>
      </c>
    </row>
    <row r="20" spans="1:8" ht="24.95" customHeight="1" x14ac:dyDescent="0.25">
      <c r="A20" s="84" t="s">
        <v>60</v>
      </c>
      <c r="B20" s="84" t="s">
        <v>60</v>
      </c>
      <c r="C20" s="19" t="s">
        <v>132</v>
      </c>
      <c r="D20" s="40">
        <v>6</v>
      </c>
      <c r="E20" s="41">
        <v>1E-4</v>
      </c>
      <c r="F20" s="41">
        <v>1.9999999999999999E-6</v>
      </c>
      <c r="G20" s="13">
        <f t="shared" si="0"/>
        <v>9.800000000000001E-5</v>
      </c>
    </row>
    <row r="21" spans="1:8" ht="24.95" customHeight="1" x14ac:dyDescent="0.25">
      <c r="A21" s="84" t="s">
        <v>60</v>
      </c>
      <c r="B21" s="84" t="s">
        <v>60</v>
      </c>
      <c r="C21" s="19" t="s">
        <v>6</v>
      </c>
      <c r="D21" s="40">
        <v>6</v>
      </c>
      <c r="E21" s="41">
        <v>0</v>
      </c>
      <c r="F21" s="41">
        <v>0</v>
      </c>
      <c r="G21" s="13">
        <f t="shared" si="0"/>
        <v>0</v>
      </c>
      <c r="H21" s="37"/>
    </row>
    <row r="22" spans="1:8" ht="24.95" customHeight="1" x14ac:dyDescent="0.25">
      <c r="A22" s="46" t="s">
        <v>14</v>
      </c>
      <c r="B22" s="46" t="s">
        <v>14</v>
      </c>
      <c r="C22" s="19" t="s">
        <v>7</v>
      </c>
      <c r="D22" s="40">
        <v>6</v>
      </c>
      <c r="E22" s="41">
        <v>0</v>
      </c>
      <c r="F22" s="41">
        <v>0</v>
      </c>
      <c r="G22" s="13">
        <f t="shared" si="0"/>
        <v>0</v>
      </c>
      <c r="H22" s="37"/>
    </row>
    <row r="23" spans="1:8" ht="24.95" customHeight="1" x14ac:dyDescent="0.25">
      <c r="A23" s="46" t="s">
        <v>14</v>
      </c>
      <c r="B23" s="46" t="s">
        <v>14</v>
      </c>
      <c r="C23" s="21" t="s">
        <v>8</v>
      </c>
      <c r="D23" s="40">
        <v>6</v>
      </c>
      <c r="E23" s="44">
        <v>0</v>
      </c>
      <c r="F23" s="44">
        <v>0</v>
      </c>
      <c r="G23" s="13">
        <f t="shared" si="0"/>
        <v>0</v>
      </c>
      <c r="H23" s="37"/>
    </row>
    <row r="24" spans="1:8" ht="24.95" customHeight="1" x14ac:dyDescent="0.25">
      <c r="A24" s="84" t="s">
        <v>60</v>
      </c>
      <c r="B24" s="84" t="s">
        <v>60</v>
      </c>
      <c r="C24" s="21" t="s">
        <v>8</v>
      </c>
      <c r="D24" s="40">
        <v>6</v>
      </c>
      <c r="E24" s="44">
        <v>0</v>
      </c>
      <c r="F24" s="44">
        <v>0</v>
      </c>
      <c r="G24" s="13">
        <f t="shared" si="0"/>
        <v>0</v>
      </c>
      <c r="H24" s="37"/>
    </row>
    <row r="25" spans="1:8" ht="24.95" customHeight="1" x14ac:dyDescent="0.25">
      <c r="A25" s="46" t="s">
        <v>14</v>
      </c>
      <c r="B25" s="46" t="s">
        <v>14</v>
      </c>
      <c r="C25" s="19" t="s">
        <v>9</v>
      </c>
      <c r="D25" s="40">
        <v>5</v>
      </c>
      <c r="E25" s="41">
        <v>1.0999999999999999E-2</v>
      </c>
      <c r="F25" s="41">
        <v>5.8399999999999997E-3</v>
      </c>
      <c r="G25" s="13">
        <f t="shared" si="0"/>
        <v>5.1599999999999997E-3</v>
      </c>
    </row>
    <row r="26" spans="1:8" ht="24.95" customHeight="1" x14ac:dyDescent="0.25">
      <c r="A26" s="64" t="s">
        <v>59</v>
      </c>
      <c r="B26" s="64" t="s">
        <v>74</v>
      </c>
      <c r="C26" s="15" t="s">
        <v>10</v>
      </c>
      <c r="D26" s="40">
        <v>5</v>
      </c>
      <c r="E26" s="12">
        <v>8.0000000000000002E-3</v>
      </c>
      <c r="F26" s="12">
        <v>5.7060000000000001E-3</v>
      </c>
      <c r="G26" s="13">
        <f t="shared" si="0"/>
        <v>2.294E-3</v>
      </c>
    </row>
    <row r="27" spans="1:8" ht="24.95" customHeight="1" x14ac:dyDescent="0.25">
      <c r="A27" s="46" t="s">
        <v>162</v>
      </c>
      <c r="B27" s="46" t="s">
        <v>162</v>
      </c>
      <c r="C27" s="15" t="s">
        <v>11</v>
      </c>
      <c r="D27" s="40">
        <v>5</v>
      </c>
      <c r="E27" s="12">
        <v>2E-3</v>
      </c>
      <c r="F27" s="12">
        <v>0</v>
      </c>
      <c r="G27" s="13">
        <f t="shared" si="0"/>
        <v>2E-3</v>
      </c>
    </row>
    <row r="28" spans="1:8" ht="24.95" customHeight="1" x14ac:dyDescent="0.25">
      <c r="A28" s="66" t="s">
        <v>15</v>
      </c>
      <c r="B28" s="66" t="s">
        <v>15</v>
      </c>
      <c r="C28" s="15" t="s">
        <v>91</v>
      </c>
      <c r="D28" s="40">
        <v>5</v>
      </c>
      <c r="E28" s="12">
        <v>3.5999999999999997E-2</v>
      </c>
      <c r="F28" s="12">
        <v>3.3870999999999998E-2</v>
      </c>
      <c r="G28" s="13">
        <f t="shared" si="0"/>
        <v>2.1289999999999989E-3</v>
      </c>
    </row>
    <row r="29" spans="1:8" ht="24.95" customHeight="1" x14ac:dyDescent="0.25">
      <c r="A29" s="88" t="s">
        <v>59</v>
      </c>
      <c r="B29" s="88" t="s">
        <v>59</v>
      </c>
      <c r="C29" s="26" t="s">
        <v>126</v>
      </c>
      <c r="D29" s="40">
        <v>5</v>
      </c>
      <c r="E29" s="12">
        <v>7.554E-3</v>
      </c>
      <c r="F29" s="12">
        <v>4.2750000000000002E-3</v>
      </c>
      <c r="G29" s="89">
        <f t="shared" si="0"/>
        <v>3.2789999999999998E-3</v>
      </c>
    </row>
    <row r="30" spans="1:8" ht="24.95" customHeight="1" x14ac:dyDescent="0.25">
      <c r="A30" s="64" t="s">
        <v>59</v>
      </c>
      <c r="B30" s="88" t="s">
        <v>59</v>
      </c>
      <c r="C30" s="29" t="s">
        <v>13</v>
      </c>
      <c r="D30" s="40">
        <v>7</v>
      </c>
      <c r="E30" s="12">
        <v>0</v>
      </c>
      <c r="F30" s="12">
        <v>0</v>
      </c>
      <c r="G30" s="13">
        <f t="shared" si="0"/>
        <v>0</v>
      </c>
    </row>
    <row r="31" spans="1:8" ht="24.95" customHeight="1" x14ac:dyDescent="0.25">
      <c r="A31" s="46" t="s">
        <v>14</v>
      </c>
      <c r="B31" s="46" t="s">
        <v>14</v>
      </c>
      <c r="C31" s="30" t="s">
        <v>98</v>
      </c>
      <c r="D31" s="40">
        <v>6</v>
      </c>
      <c r="E31" s="12">
        <v>3.0000000000000001E-3</v>
      </c>
      <c r="F31" s="12">
        <v>8.3900000000000001E-4</v>
      </c>
      <c r="G31" s="13">
        <f t="shared" si="0"/>
        <v>2.1610000000000002E-3</v>
      </c>
    </row>
    <row r="32" spans="1:8" ht="24.95" customHeight="1" x14ac:dyDescent="0.25">
      <c r="A32" s="46" t="s">
        <v>14</v>
      </c>
      <c r="B32" s="46" t="s">
        <v>14</v>
      </c>
      <c r="C32" s="20" t="s">
        <v>127</v>
      </c>
      <c r="D32" s="39">
        <v>7</v>
      </c>
      <c r="E32" s="12">
        <v>2.9999999999999997E-4</v>
      </c>
      <c r="F32" s="12">
        <v>0</v>
      </c>
      <c r="G32" s="13">
        <f t="shared" si="0"/>
        <v>2.9999999999999997E-4</v>
      </c>
    </row>
    <row r="33" spans="1:7" ht="24.95" customHeight="1" x14ac:dyDescent="0.25">
      <c r="A33" s="66" t="s">
        <v>15</v>
      </c>
      <c r="B33" s="66" t="s">
        <v>15</v>
      </c>
      <c r="C33" s="92" t="s">
        <v>78</v>
      </c>
      <c r="D33" s="40">
        <v>6</v>
      </c>
      <c r="E33" s="12">
        <v>1E-3</v>
      </c>
      <c r="F33" s="12">
        <v>5.2899999999999996E-4</v>
      </c>
      <c r="G33" s="13">
        <f t="shared" si="0"/>
        <v>4.7100000000000006E-4</v>
      </c>
    </row>
    <row r="34" spans="1:7" ht="24.95" customHeight="1" x14ac:dyDescent="0.25">
      <c r="A34" s="46" t="s">
        <v>14</v>
      </c>
      <c r="B34" s="46" t="s">
        <v>14</v>
      </c>
      <c r="C34" s="93" t="s">
        <v>79</v>
      </c>
      <c r="D34" s="40">
        <v>6</v>
      </c>
      <c r="E34" s="81">
        <v>0</v>
      </c>
      <c r="F34" s="81">
        <v>0</v>
      </c>
      <c r="G34" s="13">
        <f t="shared" si="0"/>
        <v>0</v>
      </c>
    </row>
    <row r="35" spans="1:7" ht="24.95" customHeight="1" x14ac:dyDescent="0.25">
      <c r="A35" s="84" t="s">
        <v>60</v>
      </c>
      <c r="B35" s="84" t="s">
        <v>60</v>
      </c>
      <c r="C35" s="20" t="s">
        <v>16</v>
      </c>
      <c r="D35" s="39">
        <v>6</v>
      </c>
      <c r="E35" s="12">
        <v>0</v>
      </c>
      <c r="F35" s="12">
        <v>0</v>
      </c>
      <c r="G35" s="13">
        <f t="shared" si="0"/>
        <v>0</v>
      </c>
    </row>
    <row r="36" spans="1:7" ht="24.95" customHeight="1" x14ac:dyDescent="0.25">
      <c r="A36" s="64" t="s">
        <v>59</v>
      </c>
      <c r="B36" s="65" t="s">
        <v>59</v>
      </c>
      <c r="C36" s="20" t="s">
        <v>189</v>
      </c>
      <c r="D36" s="39">
        <v>5</v>
      </c>
      <c r="E36" s="12">
        <v>0.05</v>
      </c>
      <c r="F36" s="12">
        <v>7.2705000000000006E-2</v>
      </c>
      <c r="G36" s="13">
        <f t="shared" si="0"/>
        <v>-2.2705000000000003E-2</v>
      </c>
    </row>
    <row r="37" spans="1:7" ht="24.95" customHeight="1" x14ac:dyDescent="0.25">
      <c r="A37" s="46" t="s">
        <v>14</v>
      </c>
      <c r="B37" s="46" t="s">
        <v>14</v>
      </c>
      <c r="C37" s="20" t="s">
        <v>17</v>
      </c>
      <c r="D37" s="40">
        <v>6</v>
      </c>
      <c r="E37" s="12">
        <v>1E-4</v>
      </c>
      <c r="F37" s="12">
        <v>0</v>
      </c>
      <c r="G37" s="13">
        <f t="shared" si="0"/>
        <v>1E-4</v>
      </c>
    </row>
    <row r="38" spans="1:7" ht="24.95" customHeight="1" x14ac:dyDescent="0.25">
      <c r="A38" s="66" t="s">
        <v>15</v>
      </c>
      <c r="B38" s="66" t="s">
        <v>15</v>
      </c>
      <c r="C38" s="20" t="s">
        <v>18</v>
      </c>
      <c r="D38" s="40">
        <v>7</v>
      </c>
      <c r="E38" s="12">
        <v>0</v>
      </c>
      <c r="F38" s="12">
        <v>0</v>
      </c>
      <c r="G38" s="13">
        <f t="shared" si="0"/>
        <v>0</v>
      </c>
    </row>
    <row r="39" spans="1:7" ht="24.95" customHeight="1" x14ac:dyDescent="0.25">
      <c r="A39" s="66" t="s">
        <v>15</v>
      </c>
      <c r="B39" s="66" t="s">
        <v>15</v>
      </c>
      <c r="C39" s="20" t="s">
        <v>19</v>
      </c>
      <c r="D39" s="40">
        <v>6</v>
      </c>
      <c r="E39" s="12">
        <v>1E-3</v>
      </c>
      <c r="F39" s="12">
        <v>6.4999999999999997E-4</v>
      </c>
      <c r="G39" s="13">
        <f t="shared" si="0"/>
        <v>3.5000000000000005E-4</v>
      </c>
    </row>
    <row r="40" spans="1:7" ht="24.95" customHeight="1" x14ac:dyDescent="0.25">
      <c r="A40" s="46" t="s">
        <v>14</v>
      </c>
      <c r="B40" s="46" t="s">
        <v>14</v>
      </c>
      <c r="C40" s="20" t="s">
        <v>20</v>
      </c>
      <c r="D40" s="40">
        <v>6</v>
      </c>
      <c r="E40" s="12">
        <v>5.0000000000000001E-3</v>
      </c>
      <c r="F40" s="12">
        <v>6.8440000000000003E-3</v>
      </c>
      <c r="G40" s="13">
        <f t="shared" si="0"/>
        <v>-1.8440000000000002E-3</v>
      </c>
    </row>
    <row r="41" spans="1:7" ht="24.95" customHeight="1" x14ac:dyDescent="0.25">
      <c r="A41" s="66" t="s">
        <v>15</v>
      </c>
      <c r="B41" s="66" t="s">
        <v>15</v>
      </c>
      <c r="C41" s="20" t="s">
        <v>21</v>
      </c>
      <c r="D41" s="39">
        <v>7</v>
      </c>
      <c r="E41" s="12">
        <v>2.0000000000000002E-5</v>
      </c>
      <c r="F41" s="12">
        <v>0</v>
      </c>
      <c r="G41" s="13">
        <f t="shared" si="0"/>
        <v>2.0000000000000002E-5</v>
      </c>
    </row>
    <row r="42" spans="1:7" ht="24.95" customHeight="1" x14ac:dyDescent="0.25">
      <c r="A42" s="66" t="s">
        <v>15</v>
      </c>
      <c r="B42" s="66" t="s">
        <v>15</v>
      </c>
      <c r="C42" s="20" t="s">
        <v>22</v>
      </c>
      <c r="D42" s="40">
        <v>6</v>
      </c>
      <c r="E42" s="12">
        <v>0</v>
      </c>
      <c r="F42" s="12">
        <v>0</v>
      </c>
      <c r="G42" s="13">
        <f t="shared" si="0"/>
        <v>0</v>
      </c>
    </row>
    <row r="43" spans="1:7" ht="24.95" customHeight="1" x14ac:dyDescent="0.25">
      <c r="A43" s="46" t="s">
        <v>162</v>
      </c>
      <c r="B43" s="46" t="s">
        <v>162</v>
      </c>
      <c r="C43" s="20" t="s">
        <v>23</v>
      </c>
      <c r="D43" s="40">
        <v>5</v>
      </c>
      <c r="E43" s="12">
        <v>6.45E-3</v>
      </c>
      <c r="F43" s="12">
        <v>2.3999999999999998E-3</v>
      </c>
      <c r="G43" s="13">
        <f t="shared" si="0"/>
        <v>4.0499999999999998E-3</v>
      </c>
    </row>
    <row r="44" spans="1:7" ht="24.95" customHeight="1" x14ac:dyDescent="0.25">
      <c r="A44" s="46" t="s">
        <v>162</v>
      </c>
      <c r="B44" s="46" t="s">
        <v>162</v>
      </c>
      <c r="C44" s="20" t="s">
        <v>139</v>
      </c>
      <c r="D44" s="39">
        <v>5</v>
      </c>
      <c r="E44" s="12">
        <v>0</v>
      </c>
      <c r="F44" s="12">
        <v>1.13E-4</v>
      </c>
      <c r="G44" s="13">
        <f t="shared" si="0"/>
        <v>-1.13E-4</v>
      </c>
    </row>
    <row r="45" spans="1:7" ht="24.95" customHeight="1" x14ac:dyDescent="0.25">
      <c r="A45" s="46" t="s">
        <v>14</v>
      </c>
      <c r="B45" s="46" t="s">
        <v>14</v>
      </c>
      <c r="C45" s="20" t="s">
        <v>24</v>
      </c>
      <c r="D45" s="40">
        <v>6</v>
      </c>
      <c r="E45" s="12">
        <v>1.5E-3</v>
      </c>
      <c r="F45" s="12">
        <v>8.3500000000000002E-4</v>
      </c>
      <c r="G45" s="13">
        <f t="shared" si="0"/>
        <v>6.6500000000000001E-4</v>
      </c>
    </row>
    <row r="46" spans="1:7" ht="24.95" customHeight="1" x14ac:dyDescent="0.2">
      <c r="A46" s="66" t="s">
        <v>15</v>
      </c>
      <c r="B46" s="66" t="s">
        <v>15</v>
      </c>
      <c r="C46" s="95" t="s">
        <v>80</v>
      </c>
      <c r="D46" s="39">
        <v>7</v>
      </c>
      <c r="E46" s="12">
        <v>0</v>
      </c>
      <c r="F46" s="12">
        <v>1.0000000000000001E-5</v>
      </c>
      <c r="G46" s="13">
        <f t="shared" si="0"/>
        <v>-1.0000000000000001E-5</v>
      </c>
    </row>
    <row r="47" spans="1:7" ht="24.95" customHeight="1" x14ac:dyDescent="0.25">
      <c r="A47" s="46" t="s">
        <v>162</v>
      </c>
      <c r="B47" s="46" t="s">
        <v>162</v>
      </c>
      <c r="C47" s="20" t="s">
        <v>25</v>
      </c>
      <c r="D47" s="39">
        <v>7</v>
      </c>
      <c r="E47" s="12">
        <v>5.0000000000000002E-5</v>
      </c>
      <c r="F47" s="12">
        <v>0</v>
      </c>
      <c r="G47" s="13">
        <f t="shared" si="0"/>
        <v>5.0000000000000002E-5</v>
      </c>
    </row>
    <row r="48" spans="1:7" ht="24.95" customHeight="1" x14ac:dyDescent="0.25">
      <c r="A48" s="46" t="s">
        <v>14</v>
      </c>
      <c r="B48" s="46" t="s">
        <v>14</v>
      </c>
      <c r="C48" s="27" t="s">
        <v>26</v>
      </c>
      <c r="D48" s="39">
        <v>4</v>
      </c>
      <c r="E48" s="12">
        <v>0</v>
      </c>
      <c r="F48" s="12">
        <v>0</v>
      </c>
      <c r="G48" s="13">
        <f t="shared" si="0"/>
        <v>0</v>
      </c>
    </row>
    <row r="49" spans="1:7" ht="24.95" customHeight="1" x14ac:dyDescent="0.25">
      <c r="A49" s="46" t="s">
        <v>14</v>
      </c>
      <c r="B49" s="46" t="s">
        <v>14</v>
      </c>
      <c r="C49" s="27" t="s">
        <v>26</v>
      </c>
      <c r="D49" s="39">
        <v>5</v>
      </c>
      <c r="E49" s="12">
        <v>0</v>
      </c>
      <c r="F49" s="12">
        <v>0</v>
      </c>
      <c r="G49" s="13">
        <f t="shared" si="0"/>
        <v>0</v>
      </c>
    </row>
    <row r="50" spans="1:7" ht="24.95" customHeight="1" x14ac:dyDescent="0.25">
      <c r="A50" s="64" t="s">
        <v>61</v>
      </c>
      <c r="B50" s="64" t="s">
        <v>61</v>
      </c>
      <c r="C50" s="20" t="s">
        <v>116</v>
      </c>
      <c r="D50" s="40">
        <v>6</v>
      </c>
      <c r="E50" s="12">
        <v>1.5E-3</v>
      </c>
      <c r="F50" s="12">
        <v>5.0229999999999997E-3</v>
      </c>
      <c r="G50" s="13">
        <f t="shared" si="0"/>
        <v>-3.5229999999999997E-3</v>
      </c>
    </row>
    <row r="51" spans="1:7" ht="24.95" customHeight="1" x14ac:dyDescent="0.25">
      <c r="A51" s="66" t="s">
        <v>15</v>
      </c>
      <c r="B51" s="66" t="s">
        <v>15</v>
      </c>
      <c r="C51" s="20" t="s">
        <v>28</v>
      </c>
      <c r="D51" s="40">
        <v>6</v>
      </c>
      <c r="E51" s="12">
        <v>1E-3</v>
      </c>
      <c r="F51" s="12">
        <v>5.0600000000000005E-4</v>
      </c>
      <c r="G51" s="13">
        <f t="shared" si="0"/>
        <v>4.9399999999999997E-4</v>
      </c>
    </row>
    <row r="52" spans="1:7" ht="24.95" customHeight="1" x14ac:dyDescent="0.25">
      <c r="A52" s="64" t="s">
        <v>61</v>
      </c>
      <c r="B52" s="64" t="s">
        <v>61</v>
      </c>
      <c r="C52" s="28" t="s">
        <v>77</v>
      </c>
      <c r="D52" s="40">
        <v>5</v>
      </c>
      <c r="E52" s="12">
        <v>2.5000000000000001E-3</v>
      </c>
      <c r="F52" s="12">
        <v>8.2999999999999998E-5</v>
      </c>
      <c r="G52" s="13">
        <f t="shared" si="0"/>
        <v>2.4169999999999999E-3</v>
      </c>
    </row>
    <row r="53" spans="1:7" ht="24.95" customHeight="1" x14ac:dyDescent="0.25">
      <c r="A53" s="66" t="s">
        <v>15</v>
      </c>
      <c r="B53" s="66" t="s">
        <v>15</v>
      </c>
      <c r="C53" s="27" t="s">
        <v>29</v>
      </c>
      <c r="D53" s="39">
        <v>4</v>
      </c>
      <c r="E53" s="12">
        <v>0</v>
      </c>
      <c r="F53" s="12">
        <v>0</v>
      </c>
      <c r="G53" s="13">
        <f t="shared" si="0"/>
        <v>0</v>
      </c>
    </row>
    <row r="54" spans="1:7" ht="24.95" customHeight="1" x14ac:dyDescent="0.25">
      <c r="A54" s="66" t="s">
        <v>15</v>
      </c>
      <c r="B54" s="66" t="s">
        <v>15</v>
      </c>
      <c r="C54" s="27" t="s">
        <v>29</v>
      </c>
      <c r="D54" s="39">
        <v>6</v>
      </c>
      <c r="E54" s="12">
        <v>1.851E-3</v>
      </c>
      <c r="F54" s="12">
        <v>1.459E-3</v>
      </c>
      <c r="G54" s="13">
        <f t="shared" si="0"/>
        <v>3.9199999999999999E-4</v>
      </c>
    </row>
    <row r="55" spans="1:7" ht="24.95" customHeight="1" x14ac:dyDescent="0.25">
      <c r="A55" s="66" t="s">
        <v>15</v>
      </c>
      <c r="B55" s="66" t="s">
        <v>15</v>
      </c>
      <c r="C55" s="20" t="s">
        <v>30</v>
      </c>
      <c r="D55" s="40">
        <v>6</v>
      </c>
      <c r="E55" s="12">
        <v>0</v>
      </c>
      <c r="F55" s="12">
        <v>0</v>
      </c>
      <c r="G55" s="13">
        <f t="shared" si="0"/>
        <v>0</v>
      </c>
    </row>
    <row r="56" spans="1:7" ht="24.95" customHeight="1" x14ac:dyDescent="0.25">
      <c r="A56" s="46" t="s">
        <v>14</v>
      </c>
      <c r="B56" s="46" t="s">
        <v>14</v>
      </c>
      <c r="C56" s="15" t="s">
        <v>31</v>
      </c>
      <c r="D56" s="40">
        <v>7</v>
      </c>
      <c r="E56" s="12">
        <v>0</v>
      </c>
      <c r="F56" s="12">
        <v>0</v>
      </c>
      <c r="G56" s="13">
        <f>E56-F56</f>
        <v>0</v>
      </c>
    </row>
    <row r="57" spans="1:7" ht="24.95" customHeight="1" x14ac:dyDescent="0.25">
      <c r="A57" s="84" t="s">
        <v>60</v>
      </c>
      <c r="B57" s="84" t="s">
        <v>60</v>
      </c>
      <c r="C57" s="20" t="s">
        <v>32</v>
      </c>
      <c r="D57" s="39">
        <v>7</v>
      </c>
      <c r="E57" s="12">
        <v>0</v>
      </c>
      <c r="F57" s="12">
        <v>0</v>
      </c>
      <c r="G57" s="13">
        <f t="shared" si="0"/>
        <v>0</v>
      </c>
    </row>
    <row r="58" spans="1:7" ht="24.95" customHeight="1" x14ac:dyDescent="0.25">
      <c r="A58" s="66" t="s">
        <v>15</v>
      </c>
      <c r="B58" s="66" t="s">
        <v>15</v>
      </c>
      <c r="C58" s="20" t="s">
        <v>33</v>
      </c>
      <c r="D58" s="39">
        <v>7</v>
      </c>
      <c r="E58" s="12">
        <v>1.08E-4</v>
      </c>
      <c r="F58" s="12">
        <v>0</v>
      </c>
      <c r="G58" s="13">
        <f t="shared" si="0"/>
        <v>1.08E-4</v>
      </c>
    </row>
    <row r="59" spans="1:7" ht="24.95" customHeight="1" x14ac:dyDescent="0.25">
      <c r="A59" s="46" t="s">
        <v>162</v>
      </c>
      <c r="B59" s="46" t="s">
        <v>162</v>
      </c>
      <c r="C59" s="20" t="s">
        <v>34</v>
      </c>
      <c r="D59" s="40">
        <v>5</v>
      </c>
      <c r="E59" s="12">
        <v>5.0159999999999996E-3</v>
      </c>
      <c r="F59" s="12">
        <v>4.3420000000000004E-3</v>
      </c>
      <c r="G59" s="13">
        <f t="shared" si="0"/>
        <v>6.7399999999999925E-4</v>
      </c>
    </row>
    <row r="60" spans="1:7" ht="24.95" customHeight="1" x14ac:dyDescent="0.25">
      <c r="A60" s="84" t="s">
        <v>60</v>
      </c>
      <c r="B60" s="84" t="s">
        <v>60</v>
      </c>
      <c r="C60" s="20" t="s">
        <v>35</v>
      </c>
      <c r="D60" s="40">
        <v>7</v>
      </c>
      <c r="E60" s="12">
        <v>0</v>
      </c>
      <c r="F60" s="12">
        <v>0</v>
      </c>
      <c r="G60" s="13">
        <f t="shared" si="0"/>
        <v>0</v>
      </c>
    </row>
    <row r="61" spans="1:7" ht="24.95" customHeight="1" x14ac:dyDescent="0.25">
      <c r="A61" s="84" t="s">
        <v>60</v>
      </c>
      <c r="B61" s="84" t="s">
        <v>60</v>
      </c>
      <c r="C61" s="20" t="s">
        <v>35</v>
      </c>
      <c r="D61" s="39">
        <v>6</v>
      </c>
      <c r="E61" s="12">
        <v>0</v>
      </c>
      <c r="F61" s="12">
        <v>0</v>
      </c>
      <c r="G61" s="13">
        <f t="shared" si="0"/>
        <v>0</v>
      </c>
    </row>
    <row r="62" spans="1:7" ht="24.95" customHeight="1" x14ac:dyDescent="0.25">
      <c r="A62" s="66" t="s">
        <v>15</v>
      </c>
      <c r="B62" s="66" t="s">
        <v>15</v>
      </c>
      <c r="C62" s="20" t="s">
        <v>36</v>
      </c>
      <c r="D62" s="40">
        <v>6</v>
      </c>
      <c r="E62" s="12">
        <v>1E-3</v>
      </c>
      <c r="F62" s="12">
        <v>0</v>
      </c>
      <c r="G62" s="13">
        <f t="shared" si="0"/>
        <v>1E-3</v>
      </c>
    </row>
    <row r="63" spans="1:7" ht="24.95" customHeight="1" x14ac:dyDescent="0.25">
      <c r="A63" s="46" t="s">
        <v>162</v>
      </c>
      <c r="B63" s="46" t="s">
        <v>162</v>
      </c>
      <c r="C63" s="20" t="s">
        <v>37</v>
      </c>
      <c r="D63" s="40">
        <v>6</v>
      </c>
      <c r="E63" s="12">
        <v>5.8600000000000004E-4</v>
      </c>
      <c r="F63" s="12">
        <v>7.6400000000000003E-4</v>
      </c>
      <c r="G63" s="13">
        <f t="shared" si="0"/>
        <v>-1.7799999999999999E-4</v>
      </c>
    </row>
    <row r="64" spans="1:7" ht="24.95" customHeight="1" x14ac:dyDescent="0.25">
      <c r="A64" s="46" t="s">
        <v>14</v>
      </c>
      <c r="B64" s="46" t="s">
        <v>14</v>
      </c>
      <c r="C64" s="20" t="s">
        <v>173</v>
      </c>
      <c r="D64" s="39">
        <v>7</v>
      </c>
      <c r="E64" s="12">
        <v>0</v>
      </c>
      <c r="F64" s="12">
        <v>0</v>
      </c>
      <c r="G64" s="13">
        <f>E64-F64</f>
        <v>0</v>
      </c>
    </row>
    <row r="65" spans="1:7" ht="24.95" customHeight="1" x14ac:dyDescent="0.25">
      <c r="A65" s="46" t="s">
        <v>162</v>
      </c>
      <c r="B65" s="46" t="s">
        <v>162</v>
      </c>
      <c r="C65" s="20" t="s">
        <v>39</v>
      </c>
      <c r="D65" s="40">
        <v>5</v>
      </c>
      <c r="E65" s="12">
        <v>7.7089999999999997E-3</v>
      </c>
      <c r="F65" s="12">
        <v>8.626E-3</v>
      </c>
      <c r="G65" s="13">
        <f>E65-F65</f>
        <v>-9.1700000000000028E-4</v>
      </c>
    </row>
    <row r="66" spans="1:7" ht="24.95" customHeight="1" x14ac:dyDescent="0.25">
      <c r="A66" s="46" t="s">
        <v>162</v>
      </c>
      <c r="B66" s="46" t="s">
        <v>162</v>
      </c>
      <c r="C66" s="20" t="s">
        <v>39</v>
      </c>
      <c r="D66" s="40">
        <v>6</v>
      </c>
      <c r="E66" s="12">
        <v>0</v>
      </c>
      <c r="F66" s="12">
        <v>0</v>
      </c>
      <c r="G66" s="13">
        <f>E66-F66</f>
        <v>0</v>
      </c>
    </row>
    <row r="67" spans="1:7" ht="24.95" customHeight="1" x14ac:dyDescent="0.25">
      <c r="A67" s="46" t="s">
        <v>14</v>
      </c>
      <c r="B67" s="46" t="s">
        <v>14</v>
      </c>
      <c r="C67" s="20" t="s">
        <v>40</v>
      </c>
      <c r="D67" s="39">
        <v>4</v>
      </c>
      <c r="E67" s="12">
        <v>6.9262000000000004E-2</v>
      </c>
      <c r="F67" s="12">
        <v>5.5566999999999998E-2</v>
      </c>
      <c r="G67" s="13">
        <f t="shared" ref="G67:G101" si="1">E67-F67</f>
        <v>1.3695000000000006E-2</v>
      </c>
    </row>
    <row r="68" spans="1:7" ht="24.95" customHeight="1" x14ac:dyDescent="0.25">
      <c r="A68" s="46" t="s">
        <v>14</v>
      </c>
      <c r="B68" s="46" t="s">
        <v>14</v>
      </c>
      <c r="C68" s="20" t="s">
        <v>41</v>
      </c>
      <c r="D68" s="40">
        <v>6</v>
      </c>
      <c r="E68" s="12">
        <v>9.7499999999999996E-4</v>
      </c>
      <c r="F68" s="12">
        <v>1.292E-3</v>
      </c>
      <c r="G68" s="13">
        <f t="shared" si="1"/>
        <v>-3.1700000000000001E-4</v>
      </c>
    </row>
    <row r="69" spans="1:7" ht="24.95" customHeight="1" x14ac:dyDescent="0.25">
      <c r="A69" s="66" t="s">
        <v>15</v>
      </c>
      <c r="B69" s="66" t="s">
        <v>15</v>
      </c>
      <c r="C69" s="20" t="s">
        <v>68</v>
      </c>
      <c r="D69" s="39">
        <v>7</v>
      </c>
      <c r="E69" s="12">
        <v>5.0000000000000002E-5</v>
      </c>
      <c r="F69" s="12">
        <v>0</v>
      </c>
      <c r="G69" s="13">
        <f t="shared" si="1"/>
        <v>5.0000000000000002E-5</v>
      </c>
    </row>
    <row r="70" spans="1:7" ht="24.95" customHeight="1" x14ac:dyDescent="0.25">
      <c r="A70" s="66" t="s">
        <v>42</v>
      </c>
      <c r="B70" s="66" t="s">
        <v>42</v>
      </c>
      <c r="C70" s="20" t="s">
        <v>105</v>
      </c>
      <c r="D70" s="40">
        <v>6</v>
      </c>
      <c r="E70" s="12">
        <v>0</v>
      </c>
      <c r="F70" s="12">
        <v>0</v>
      </c>
      <c r="G70" s="13">
        <f t="shared" si="1"/>
        <v>0</v>
      </c>
    </row>
    <row r="71" spans="1:7" ht="24.95" customHeight="1" x14ac:dyDescent="0.25">
      <c r="A71" s="46" t="s">
        <v>14</v>
      </c>
      <c r="B71" s="46" t="s">
        <v>14</v>
      </c>
      <c r="C71" s="20" t="s">
        <v>43</v>
      </c>
      <c r="D71" s="40">
        <v>6</v>
      </c>
      <c r="E71" s="12">
        <v>0</v>
      </c>
      <c r="F71" s="12">
        <v>1.0070000000000001E-3</v>
      </c>
      <c r="G71" s="13">
        <f t="shared" si="1"/>
        <v>-1.0070000000000001E-3</v>
      </c>
    </row>
    <row r="72" spans="1:7" ht="24.95" customHeight="1" x14ac:dyDescent="0.25">
      <c r="A72" s="84" t="s">
        <v>60</v>
      </c>
      <c r="B72" s="84" t="s">
        <v>60</v>
      </c>
      <c r="C72" s="20" t="s">
        <v>44</v>
      </c>
      <c r="D72" s="40">
        <v>5</v>
      </c>
      <c r="E72" s="12">
        <v>0</v>
      </c>
      <c r="F72" s="12">
        <v>0</v>
      </c>
      <c r="G72" s="13">
        <f t="shared" si="1"/>
        <v>0</v>
      </c>
    </row>
    <row r="73" spans="1:7" ht="24.95" customHeight="1" x14ac:dyDescent="0.25">
      <c r="A73" s="46" t="s">
        <v>14</v>
      </c>
      <c r="B73" s="46" t="s">
        <v>14</v>
      </c>
      <c r="C73" s="20" t="s">
        <v>45</v>
      </c>
      <c r="D73" s="40">
        <v>7</v>
      </c>
      <c r="E73" s="12">
        <v>0</v>
      </c>
      <c r="F73" s="12">
        <v>0</v>
      </c>
      <c r="G73" s="13">
        <f t="shared" si="1"/>
        <v>0</v>
      </c>
    </row>
    <row r="74" spans="1:7" ht="24.95" customHeight="1" x14ac:dyDescent="0.25">
      <c r="A74" s="46" t="s">
        <v>162</v>
      </c>
      <c r="B74" s="46" t="s">
        <v>162</v>
      </c>
      <c r="C74" s="20" t="s">
        <v>46</v>
      </c>
      <c r="D74" s="40">
        <v>6</v>
      </c>
      <c r="E74" s="12">
        <v>1.4999999999999999E-4</v>
      </c>
      <c r="F74" s="12">
        <v>0</v>
      </c>
      <c r="G74" s="13">
        <f t="shared" si="1"/>
        <v>1.4999999999999999E-4</v>
      </c>
    </row>
    <row r="75" spans="1:7" ht="24.95" customHeight="1" x14ac:dyDescent="0.25">
      <c r="A75" s="46" t="s">
        <v>62</v>
      </c>
      <c r="B75" s="84" t="s">
        <v>60</v>
      </c>
      <c r="C75" s="20" t="s">
        <v>47</v>
      </c>
      <c r="D75" s="40">
        <v>5</v>
      </c>
      <c r="E75" s="12">
        <v>0.06</v>
      </c>
      <c r="F75" s="12">
        <v>0</v>
      </c>
      <c r="G75" s="13">
        <f>E75-F75</f>
        <v>0.06</v>
      </c>
    </row>
    <row r="76" spans="1:7" ht="24.95" customHeight="1" x14ac:dyDescent="0.25">
      <c r="A76" s="46" t="s">
        <v>62</v>
      </c>
      <c r="B76" s="84" t="s">
        <v>60</v>
      </c>
      <c r="C76" s="20" t="s">
        <v>48</v>
      </c>
      <c r="D76" s="40">
        <v>5</v>
      </c>
      <c r="E76" s="12">
        <v>0</v>
      </c>
      <c r="F76" s="12">
        <v>0</v>
      </c>
      <c r="G76" s="13">
        <f t="shared" si="1"/>
        <v>0</v>
      </c>
    </row>
    <row r="77" spans="1:7" ht="24.95" customHeight="1" x14ac:dyDescent="0.25">
      <c r="A77" s="46" t="s">
        <v>27</v>
      </c>
      <c r="B77" s="46" t="s">
        <v>27</v>
      </c>
      <c r="C77" s="20" t="s">
        <v>146</v>
      </c>
      <c r="D77" s="39">
        <v>4</v>
      </c>
      <c r="E77" s="12">
        <v>0</v>
      </c>
      <c r="F77" s="12">
        <v>0</v>
      </c>
      <c r="G77" s="13">
        <f t="shared" si="1"/>
        <v>0</v>
      </c>
    </row>
    <row r="78" spans="1:7" ht="24.95" customHeight="1" x14ac:dyDescent="0.25">
      <c r="A78" s="64" t="s">
        <v>61</v>
      </c>
      <c r="B78" s="64" t="s">
        <v>61</v>
      </c>
      <c r="C78" s="20" t="s">
        <v>49</v>
      </c>
      <c r="D78" s="39">
        <v>6</v>
      </c>
      <c r="E78" s="12">
        <v>1.92E-4</v>
      </c>
      <c r="F78" s="12">
        <v>6.7402000000000004E-2</v>
      </c>
      <c r="G78" s="13">
        <f t="shared" si="1"/>
        <v>-6.7210000000000006E-2</v>
      </c>
    </row>
    <row r="79" spans="1:7" ht="24.95" customHeight="1" x14ac:dyDescent="0.25">
      <c r="A79" s="46" t="s">
        <v>14</v>
      </c>
      <c r="B79" s="46" t="s">
        <v>14</v>
      </c>
      <c r="C79" s="20" t="s">
        <v>50</v>
      </c>
      <c r="D79" s="40">
        <v>4</v>
      </c>
      <c r="E79" s="12">
        <v>0.23808000000000001</v>
      </c>
      <c r="F79" s="12">
        <v>6.8557000000000007E-2</v>
      </c>
      <c r="G79" s="13">
        <f t="shared" si="1"/>
        <v>0.16952300000000001</v>
      </c>
    </row>
    <row r="80" spans="1:7" ht="24.95" customHeight="1" x14ac:dyDescent="0.25">
      <c r="A80" s="46" t="s">
        <v>14</v>
      </c>
      <c r="B80" s="46" t="s">
        <v>14</v>
      </c>
      <c r="C80" s="20" t="s">
        <v>143</v>
      </c>
      <c r="D80" s="40">
        <v>6</v>
      </c>
      <c r="E80" s="12">
        <v>2.5999999999999999E-3</v>
      </c>
      <c r="F80" s="12">
        <v>5.0600000000000005E-4</v>
      </c>
      <c r="G80" s="13">
        <f t="shared" si="1"/>
        <v>2.0939999999999999E-3</v>
      </c>
    </row>
    <row r="81" spans="1:7" ht="24.95" customHeight="1" x14ac:dyDescent="0.25">
      <c r="A81" s="46" t="s">
        <v>14</v>
      </c>
      <c r="B81" s="46" t="s">
        <v>14</v>
      </c>
      <c r="C81" s="20" t="s">
        <v>51</v>
      </c>
      <c r="D81" s="39">
        <v>6</v>
      </c>
      <c r="E81" s="12">
        <v>1.66E-4</v>
      </c>
      <c r="F81" s="12">
        <v>0</v>
      </c>
      <c r="G81" s="13">
        <f t="shared" si="1"/>
        <v>1.66E-4</v>
      </c>
    </row>
    <row r="82" spans="1:7" ht="24.95" customHeight="1" x14ac:dyDescent="0.25">
      <c r="A82" s="46" t="s">
        <v>14</v>
      </c>
      <c r="B82" s="46" t="s">
        <v>14</v>
      </c>
      <c r="C82" s="20" t="s">
        <v>52</v>
      </c>
      <c r="D82" s="40">
        <v>5</v>
      </c>
      <c r="E82" s="12">
        <v>1.0800000000000001E-2</v>
      </c>
      <c r="F82" s="12">
        <v>1.1239000000000001E-2</v>
      </c>
      <c r="G82" s="13">
        <f t="shared" si="1"/>
        <v>-4.3900000000000015E-4</v>
      </c>
    </row>
    <row r="83" spans="1:7" ht="24.95" customHeight="1" x14ac:dyDescent="0.25">
      <c r="A83" s="46" t="s">
        <v>162</v>
      </c>
      <c r="B83" s="46" t="s">
        <v>162</v>
      </c>
      <c r="C83" s="20" t="s">
        <v>53</v>
      </c>
      <c r="D83" s="39">
        <v>4</v>
      </c>
      <c r="E83" s="12">
        <v>8.0280000000000004E-2</v>
      </c>
      <c r="F83" s="12">
        <v>9.8775000000000002E-2</v>
      </c>
      <c r="G83" s="13">
        <f t="shared" si="1"/>
        <v>-1.8494999999999998E-2</v>
      </c>
    </row>
    <row r="84" spans="1:7" ht="24.95" customHeight="1" x14ac:dyDescent="0.25">
      <c r="A84" s="46" t="s">
        <v>14</v>
      </c>
      <c r="B84" s="46" t="s">
        <v>14</v>
      </c>
      <c r="C84" s="20" t="s">
        <v>53</v>
      </c>
      <c r="D84" s="39">
        <v>6</v>
      </c>
      <c r="E84" s="12">
        <v>0</v>
      </c>
      <c r="F84" s="12">
        <v>0</v>
      </c>
      <c r="G84" s="13">
        <f t="shared" si="1"/>
        <v>0</v>
      </c>
    </row>
    <row r="85" spans="1:7" ht="24.95" customHeight="1" x14ac:dyDescent="0.25">
      <c r="A85" s="66" t="s">
        <v>172</v>
      </c>
      <c r="B85" s="66" t="s">
        <v>172</v>
      </c>
      <c r="C85" s="20" t="s">
        <v>54</v>
      </c>
      <c r="D85" s="40">
        <v>6</v>
      </c>
      <c r="E85" s="12">
        <v>1.5E-3</v>
      </c>
      <c r="F85" s="12">
        <v>1.6639999999999999E-3</v>
      </c>
      <c r="G85" s="13">
        <f t="shared" si="1"/>
        <v>-1.6399999999999987E-4</v>
      </c>
    </row>
    <row r="86" spans="1:7" ht="24.95" customHeight="1" x14ac:dyDescent="0.25">
      <c r="A86" s="46" t="s">
        <v>14</v>
      </c>
      <c r="B86" s="46" t="s">
        <v>14</v>
      </c>
      <c r="C86" s="20" t="s">
        <v>55</v>
      </c>
      <c r="D86" s="47">
        <v>6</v>
      </c>
      <c r="E86" s="12">
        <v>1.5E-3</v>
      </c>
      <c r="F86" s="12">
        <v>0</v>
      </c>
      <c r="G86" s="13">
        <f t="shared" si="1"/>
        <v>1.5E-3</v>
      </c>
    </row>
    <row r="87" spans="1:7" ht="24.95" customHeight="1" x14ac:dyDescent="0.25">
      <c r="A87" s="46" t="s">
        <v>14</v>
      </c>
      <c r="B87" s="46" t="s">
        <v>14</v>
      </c>
      <c r="C87" s="20" t="s">
        <v>56</v>
      </c>
      <c r="D87" s="39">
        <v>7</v>
      </c>
      <c r="E87" s="12">
        <v>0</v>
      </c>
      <c r="F87" s="12">
        <v>0</v>
      </c>
      <c r="G87" s="13">
        <f t="shared" si="1"/>
        <v>0</v>
      </c>
    </row>
    <row r="88" spans="1:7" ht="24.95" customHeight="1" x14ac:dyDescent="0.25">
      <c r="A88" s="46" t="s">
        <v>14</v>
      </c>
      <c r="B88" s="46" t="s">
        <v>14</v>
      </c>
      <c r="C88" s="20" t="s">
        <v>57</v>
      </c>
      <c r="D88" s="40">
        <v>6</v>
      </c>
      <c r="E88" s="12">
        <v>5.0000000000000001E-4</v>
      </c>
      <c r="F88" s="12">
        <v>1.46E-4</v>
      </c>
      <c r="G88" s="13">
        <f t="shared" si="1"/>
        <v>3.5400000000000004E-4</v>
      </c>
    </row>
    <row r="89" spans="1:7" ht="24.95" customHeight="1" x14ac:dyDescent="0.25">
      <c r="A89" s="46" t="s">
        <v>14</v>
      </c>
      <c r="B89" s="46" t="s">
        <v>14</v>
      </c>
      <c r="C89" s="20" t="s">
        <v>58</v>
      </c>
      <c r="D89" s="40">
        <v>5</v>
      </c>
      <c r="E89" s="12">
        <v>0</v>
      </c>
      <c r="F89" s="12">
        <v>0</v>
      </c>
      <c r="G89" s="13">
        <f t="shared" si="1"/>
        <v>0</v>
      </c>
    </row>
    <row r="90" spans="1:7" ht="24.95" customHeight="1" x14ac:dyDescent="0.25">
      <c r="A90" s="64" t="s">
        <v>61</v>
      </c>
      <c r="B90" s="64" t="s">
        <v>61</v>
      </c>
      <c r="C90" s="92" t="s">
        <v>93</v>
      </c>
      <c r="D90" s="40">
        <v>6</v>
      </c>
      <c r="E90" s="81">
        <v>1E-3</v>
      </c>
      <c r="F90" s="81">
        <v>6.7599999999999995E-4</v>
      </c>
      <c r="G90" s="89">
        <f t="shared" si="1"/>
        <v>3.2400000000000007E-4</v>
      </c>
    </row>
    <row r="91" spans="1:7" ht="24.95" customHeight="1" x14ac:dyDescent="0.25">
      <c r="A91" s="64" t="s">
        <v>61</v>
      </c>
      <c r="B91" s="64" t="s">
        <v>61</v>
      </c>
      <c r="C91" s="92" t="s">
        <v>63</v>
      </c>
      <c r="D91" s="40">
        <v>6</v>
      </c>
      <c r="E91" s="81">
        <v>0</v>
      </c>
      <c r="F91" s="81">
        <v>0</v>
      </c>
      <c r="G91" s="89">
        <f t="shared" si="1"/>
        <v>0</v>
      </c>
    </row>
    <row r="92" spans="1:7" ht="24.95" customHeight="1" x14ac:dyDescent="0.25">
      <c r="A92" s="64" t="s">
        <v>61</v>
      </c>
      <c r="B92" s="64" t="s">
        <v>61</v>
      </c>
      <c r="C92" s="98" t="s">
        <v>64</v>
      </c>
      <c r="D92" s="40">
        <v>6</v>
      </c>
      <c r="E92" s="81">
        <v>0</v>
      </c>
      <c r="F92" s="81">
        <v>0</v>
      </c>
      <c r="G92" s="89">
        <f t="shared" si="1"/>
        <v>0</v>
      </c>
    </row>
    <row r="93" spans="1:7" ht="24.95" customHeight="1" x14ac:dyDescent="0.25">
      <c r="A93" s="64" t="s">
        <v>61</v>
      </c>
      <c r="B93" s="64" t="s">
        <v>61</v>
      </c>
      <c r="C93" s="98" t="s">
        <v>65</v>
      </c>
      <c r="D93" s="39">
        <v>7</v>
      </c>
      <c r="E93" s="81">
        <v>0</v>
      </c>
      <c r="F93" s="81">
        <v>0</v>
      </c>
      <c r="G93" s="89">
        <f t="shared" si="1"/>
        <v>0</v>
      </c>
    </row>
    <row r="94" spans="1:7" ht="24.95" customHeight="1" x14ac:dyDescent="0.25">
      <c r="A94" s="84" t="s">
        <v>60</v>
      </c>
      <c r="B94" s="84" t="s">
        <v>60</v>
      </c>
      <c r="C94" s="99" t="s">
        <v>66</v>
      </c>
      <c r="D94" s="40">
        <v>5</v>
      </c>
      <c r="E94" s="81">
        <v>2.5000000000000001E-3</v>
      </c>
      <c r="F94" s="81">
        <v>1.0399999999999999E-4</v>
      </c>
      <c r="G94" s="89">
        <f t="shared" si="1"/>
        <v>2.3960000000000001E-3</v>
      </c>
    </row>
    <row r="95" spans="1:7" ht="24.95" customHeight="1" x14ac:dyDescent="0.25">
      <c r="A95" s="66" t="s">
        <v>15</v>
      </c>
      <c r="B95" s="66" t="s">
        <v>15</v>
      </c>
      <c r="C95" s="93" t="s">
        <v>92</v>
      </c>
      <c r="D95" s="40">
        <v>7</v>
      </c>
      <c r="E95" s="81">
        <v>6.9999999999999999E-6</v>
      </c>
      <c r="F95" s="81">
        <v>0</v>
      </c>
      <c r="G95" s="89">
        <f t="shared" si="1"/>
        <v>6.9999999999999999E-6</v>
      </c>
    </row>
    <row r="96" spans="1:7" ht="24.95" customHeight="1" x14ac:dyDescent="0.25">
      <c r="A96" s="66" t="s">
        <v>15</v>
      </c>
      <c r="B96" s="66" t="s">
        <v>15</v>
      </c>
      <c r="C96" s="93" t="s">
        <v>69</v>
      </c>
      <c r="D96" s="40">
        <v>7</v>
      </c>
      <c r="E96" s="81">
        <v>2.6899999999999998E-4</v>
      </c>
      <c r="F96" s="81">
        <v>0</v>
      </c>
      <c r="G96" s="89">
        <f t="shared" si="1"/>
        <v>2.6899999999999998E-4</v>
      </c>
    </row>
    <row r="97" spans="1:7" ht="24.95" customHeight="1" x14ac:dyDescent="0.25">
      <c r="A97" s="66" t="s">
        <v>15</v>
      </c>
      <c r="B97" s="66" t="s">
        <v>15</v>
      </c>
      <c r="C97" s="92" t="s">
        <v>70</v>
      </c>
      <c r="D97" s="40">
        <v>7</v>
      </c>
      <c r="E97" s="81">
        <v>0</v>
      </c>
      <c r="F97" s="81">
        <v>0</v>
      </c>
      <c r="G97" s="89">
        <f t="shared" si="1"/>
        <v>0</v>
      </c>
    </row>
    <row r="98" spans="1:7" ht="24.95" customHeight="1" x14ac:dyDescent="0.25">
      <c r="A98" s="64" t="s">
        <v>61</v>
      </c>
      <c r="B98" s="64" t="s">
        <v>61</v>
      </c>
      <c r="C98" s="92" t="s">
        <v>71</v>
      </c>
      <c r="D98" s="40">
        <v>7</v>
      </c>
      <c r="E98" s="81">
        <v>0</v>
      </c>
      <c r="F98" s="81">
        <v>0</v>
      </c>
      <c r="G98" s="89">
        <f t="shared" si="1"/>
        <v>0</v>
      </c>
    </row>
    <row r="99" spans="1:7" ht="24.95" customHeight="1" x14ac:dyDescent="0.25">
      <c r="A99" s="66" t="s">
        <v>15</v>
      </c>
      <c r="B99" s="66" t="s">
        <v>15</v>
      </c>
      <c r="C99" s="24" t="s">
        <v>72</v>
      </c>
      <c r="D99" s="40">
        <v>7</v>
      </c>
      <c r="E99" s="81">
        <v>0</v>
      </c>
      <c r="F99" s="81">
        <v>0</v>
      </c>
      <c r="G99" s="89">
        <f t="shared" si="1"/>
        <v>0</v>
      </c>
    </row>
    <row r="100" spans="1:7" ht="24.95" customHeight="1" x14ac:dyDescent="0.25">
      <c r="A100" s="46" t="s">
        <v>14</v>
      </c>
      <c r="B100" s="46" t="s">
        <v>14</v>
      </c>
      <c r="C100" s="92" t="s">
        <v>73</v>
      </c>
      <c r="D100" s="39">
        <v>7</v>
      </c>
      <c r="E100" s="81">
        <v>2.9999999999999997E-4</v>
      </c>
      <c r="F100" s="81">
        <v>1.5200000000000001E-4</v>
      </c>
      <c r="G100" s="89">
        <f t="shared" si="1"/>
        <v>1.4799999999999997E-4</v>
      </c>
    </row>
    <row r="101" spans="1:7" ht="24.95" customHeight="1" x14ac:dyDescent="0.25">
      <c r="A101" s="46" t="s">
        <v>14</v>
      </c>
      <c r="B101" s="46" t="s">
        <v>14</v>
      </c>
      <c r="C101" s="99" t="s">
        <v>144</v>
      </c>
      <c r="D101" s="39">
        <v>7</v>
      </c>
      <c r="E101" s="81">
        <v>0</v>
      </c>
      <c r="F101" s="81">
        <v>0</v>
      </c>
      <c r="G101" s="89">
        <f t="shared" si="1"/>
        <v>0</v>
      </c>
    </row>
    <row r="102" spans="1:7" ht="24.95" customHeight="1" x14ac:dyDescent="0.25">
      <c r="A102" s="46" t="s">
        <v>15</v>
      </c>
      <c r="B102" s="46" t="s">
        <v>15</v>
      </c>
      <c r="C102" s="99" t="s">
        <v>75</v>
      </c>
      <c r="D102" s="39">
        <v>7</v>
      </c>
      <c r="E102" s="81">
        <v>0</v>
      </c>
      <c r="F102" s="81">
        <v>2.1699999999999999E-4</v>
      </c>
      <c r="G102" s="89">
        <f>E102-F102</f>
        <v>-2.1699999999999999E-4</v>
      </c>
    </row>
    <row r="103" spans="1:7" ht="24.95" customHeight="1" x14ac:dyDescent="0.25">
      <c r="A103" s="46" t="s">
        <v>162</v>
      </c>
      <c r="B103" s="46" t="s">
        <v>162</v>
      </c>
      <c r="C103" s="92" t="s">
        <v>76</v>
      </c>
      <c r="D103" s="40">
        <v>6</v>
      </c>
      <c r="E103" s="100">
        <v>3.6879999999999999E-3</v>
      </c>
      <c r="F103" s="100">
        <v>3.6879999999999999E-3</v>
      </c>
      <c r="G103" s="89">
        <f>E103-F103</f>
        <v>0</v>
      </c>
    </row>
    <row r="104" spans="1:7" ht="24.95" customHeight="1" x14ac:dyDescent="0.2">
      <c r="A104" s="46" t="s">
        <v>162</v>
      </c>
      <c r="B104" s="46" t="s">
        <v>162</v>
      </c>
      <c r="C104" s="101" t="s">
        <v>82</v>
      </c>
      <c r="D104" s="47">
        <v>5</v>
      </c>
      <c r="E104" s="81">
        <v>4.0000000000000001E-3</v>
      </c>
      <c r="F104" s="81">
        <v>2.4759999999999999E-3</v>
      </c>
      <c r="G104" s="89">
        <f>E104-F104</f>
        <v>1.5240000000000002E-3</v>
      </c>
    </row>
    <row r="105" spans="1:7" ht="24.95" customHeight="1" x14ac:dyDescent="0.2">
      <c r="A105" s="46" t="s">
        <v>27</v>
      </c>
      <c r="B105" s="46" t="s">
        <v>27</v>
      </c>
      <c r="C105" s="101" t="s">
        <v>83</v>
      </c>
      <c r="D105" s="40">
        <v>6</v>
      </c>
      <c r="E105" s="81">
        <v>1E-3</v>
      </c>
      <c r="F105" s="81">
        <v>1.8270000000000001E-3</v>
      </c>
      <c r="G105" s="89">
        <f t="shared" ref="G105:G158" si="2">E105-F105</f>
        <v>-8.2700000000000004E-4</v>
      </c>
    </row>
    <row r="106" spans="1:7" ht="24.95" customHeight="1" x14ac:dyDescent="0.2">
      <c r="A106" s="46" t="s">
        <v>27</v>
      </c>
      <c r="B106" s="46" t="s">
        <v>27</v>
      </c>
      <c r="C106" s="101" t="s">
        <v>84</v>
      </c>
      <c r="D106" s="40">
        <v>6</v>
      </c>
      <c r="E106" s="81">
        <v>1E-3</v>
      </c>
      <c r="F106" s="81">
        <v>1.789E-3</v>
      </c>
      <c r="G106" s="89">
        <f t="shared" si="2"/>
        <v>-7.8899999999999999E-4</v>
      </c>
    </row>
    <row r="107" spans="1:7" ht="24.95" customHeight="1" x14ac:dyDescent="0.25">
      <c r="A107" s="103" t="s">
        <v>74</v>
      </c>
      <c r="B107" s="103" t="s">
        <v>74</v>
      </c>
      <c r="C107" s="104" t="s">
        <v>85</v>
      </c>
      <c r="D107" s="40">
        <v>5</v>
      </c>
      <c r="E107" s="81">
        <v>2.9659999999999999E-2</v>
      </c>
      <c r="F107" s="81">
        <v>6.9369999999999996E-3</v>
      </c>
      <c r="G107" s="89">
        <f t="shared" si="2"/>
        <v>2.2723E-2</v>
      </c>
    </row>
    <row r="108" spans="1:7" ht="24.95" customHeight="1" x14ac:dyDescent="0.25">
      <c r="A108" s="105" t="s">
        <v>59</v>
      </c>
      <c r="B108" s="105" t="s">
        <v>59</v>
      </c>
      <c r="C108" s="104" t="s">
        <v>86</v>
      </c>
      <c r="D108" s="39">
        <v>7</v>
      </c>
      <c r="E108" s="81">
        <v>0</v>
      </c>
      <c r="F108" s="81">
        <v>0</v>
      </c>
      <c r="G108" s="89">
        <f t="shared" si="2"/>
        <v>0</v>
      </c>
    </row>
    <row r="109" spans="1:7" ht="24.95" customHeight="1" x14ac:dyDescent="0.25">
      <c r="A109" s="105" t="s">
        <v>59</v>
      </c>
      <c r="B109" s="105" t="s">
        <v>59</v>
      </c>
      <c r="C109" s="104" t="s">
        <v>87</v>
      </c>
      <c r="D109" s="47">
        <v>5</v>
      </c>
      <c r="E109" s="81">
        <v>3.0000000000000001E-3</v>
      </c>
      <c r="F109" s="81">
        <v>0</v>
      </c>
      <c r="G109" s="89">
        <f t="shared" si="2"/>
        <v>3.0000000000000001E-3</v>
      </c>
    </row>
    <row r="110" spans="1:7" ht="24.95" customHeight="1" x14ac:dyDescent="0.25">
      <c r="A110" s="46" t="s">
        <v>14</v>
      </c>
      <c r="B110" s="46" t="s">
        <v>14</v>
      </c>
      <c r="C110" s="33" t="s">
        <v>88</v>
      </c>
      <c r="D110" s="39">
        <v>7</v>
      </c>
      <c r="E110" s="81">
        <v>0</v>
      </c>
      <c r="F110" s="81">
        <v>0</v>
      </c>
      <c r="G110" s="89">
        <f t="shared" si="2"/>
        <v>0</v>
      </c>
    </row>
    <row r="111" spans="1:7" ht="24.95" customHeight="1" x14ac:dyDescent="0.25">
      <c r="A111" s="46" t="s">
        <v>90</v>
      </c>
      <c r="B111" s="46" t="s">
        <v>90</v>
      </c>
      <c r="C111" s="104" t="s">
        <v>89</v>
      </c>
      <c r="D111" s="40">
        <v>6</v>
      </c>
      <c r="E111" s="81">
        <v>0</v>
      </c>
      <c r="F111" s="81">
        <v>0</v>
      </c>
      <c r="G111" s="89">
        <f t="shared" si="2"/>
        <v>0</v>
      </c>
    </row>
    <row r="112" spans="1:7" ht="24.95" customHeight="1" x14ac:dyDescent="0.25">
      <c r="A112" s="46" t="s">
        <v>14</v>
      </c>
      <c r="B112" s="46" t="s">
        <v>14</v>
      </c>
      <c r="C112" s="104" t="s">
        <v>97</v>
      </c>
      <c r="D112" s="40">
        <v>6</v>
      </c>
      <c r="E112" s="12">
        <v>1E-3</v>
      </c>
      <c r="F112" s="81">
        <v>0</v>
      </c>
      <c r="G112" s="89">
        <f t="shared" si="2"/>
        <v>1E-3</v>
      </c>
    </row>
    <row r="113" spans="1:7" ht="24.95" customHeight="1" x14ac:dyDescent="0.25">
      <c r="A113" s="46" t="s">
        <v>162</v>
      </c>
      <c r="B113" s="46" t="s">
        <v>162</v>
      </c>
      <c r="C113" s="104" t="s">
        <v>97</v>
      </c>
      <c r="D113" s="40">
        <v>5</v>
      </c>
      <c r="E113" s="12">
        <v>0</v>
      </c>
      <c r="F113" s="81">
        <v>0</v>
      </c>
      <c r="G113" s="89">
        <f t="shared" si="2"/>
        <v>0</v>
      </c>
    </row>
    <row r="114" spans="1:7" ht="24.95" customHeight="1" x14ac:dyDescent="0.25">
      <c r="A114" s="84" t="s">
        <v>59</v>
      </c>
      <c r="B114" s="84" t="s">
        <v>59</v>
      </c>
      <c r="C114" s="104" t="s">
        <v>108</v>
      </c>
      <c r="D114" s="40">
        <v>5</v>
      </c>
      <c r="E114" s="12">
        <v>1.4999999999999999E-2</v>
      </c>
      <c r="F114" s="12">
        <v>6.221E-3</v>
      </c>
      <c r="G114" s="89">
        <f t="shared" si="2"/>
        <v>8.7789999999999986E-3</v>
      </c>
    </row>
    <row r="115" spans="1:7" ht="24.95" customHeight="1" x14ac:dyDescent="0.25">
      <c r="A115" s="84" t="s">
        <v>59</v>
      </c>
      <c r="B115" s="84" t="s">
        <v>59</v>
      </c>
      <c r="C115" s="104" t="s">
        <v>96</v>
      </c>
      <c r="D115" s="40">
        <v>5</v>
      </c>
      <c r="E115" s="81">
        <v>3.2000000000000001E-2</v>
      </c>
      <c r="F115" s="81">
        <v>1.4478E-2</v>
      </c>
      <c r="G115" s="89">
        <f t="shared" si="2"/>
        <v>1.7522000000000003E-2</v>
      </c>
    </row>
    <row r="116" spans="1:7" ht="22.5" customHeight="1" x14ac:dyDescent="0.25">
      <c r="A116" s="106" t="s">
        <v>100</v>
      </c>
      <c r="B116" s="106" t="s">
        <v>100</v>
      </c>
      <c r="C116" s="104" t="s">
        <v>99</v>
      </c>
      <c r="D116" s="40">
        <v>6</v>
      </c>
      <c r="E116" s="81">
        <v>0</v>
      </c>
      <c r="F116" s="81">
        <v>0</v>
      </c>
      <c r="G116" s="89">
        <f t="shared" si="2"/>
        <v>0</v>
      </c>
    </row>
    <row r="117" spans="1:7" ht="27" customHeight="1" x14ac:dyDescent="0.25">
      <c r="A117" s="46" t="s">
        <v>15</v>
      </c>
      <c r="B117" s="46" t="s">
        <v>15</v>
      </c>
      <c r="C117" s="104" t="s">
        <v>101</v>
      </c>
      <c r="D117" s="40">
        <v>6</v>
      </c>
      <c r="E117" s="81">
        <v>3.0000000000000001E-3</v>
      </c>
      <c r="F117" s="81">
        <v>0</v>
      </c>
      <c r="G117" s="89">
        <f t="shared" si="2"/>
        <v>3.0000000000000001E-3</v>
      </c>
    </row>
    <row r="118" spans="1:7" ht="24.95" customHeight="1" x14ac:dyDescent="0.25">
      <c r="A118" s="105" t="s">
        <v>59</v>
      </c>
      <c r="B118" s="105" t="s">
        <v>59</v>
      </c>
      <c r="C118" s="104" t="s">
        <v>102</v>
      </c>
      <c r="D118" s="40">
        <v>5</v>
      </c>
      <c r="E118" s="81">
        <v>0.01</v>
      </c>
      <c r="F118" s="81">
        <v>1.7794000000000001E-2</v>
      </c>
      <c r="G118" s="89">
        <f t="shared" si="2"/>
        <v>-7.7940000000000006E-3</v>
      </c>
    </row>
    <row r="119" spans="1:7" ht="24.95" customHeight="1" x14ac:dyDescent="0.25">
      <c r="A119" s="46" t="s">
        <v>27</v>
      </c>
      <c r="B119" s="46" t="s">
        <v>27</v>
      </c>
      <c r="C119" s="104" t="s">
        <v>106</v>
      </c>
      <c r="D119" s="40">
        <v>7</v>
      </c>
      <c r="E119" s="81">
        <v>0</v>
      </c>
      <c r="F119" s="81">
        <v>0</v>
      </c>
      <c r="G119" s="89">
        <f t="shared" si="2"/>
        <v>0</v>
      </c>
    </row>
    <row r="120" spans="1:7" ht="24.95" customHeight="1" x14ac:dyDescent="0.25">
      <c r="A120" s="46" t="s">
        <v>15</v>
      </c>
      <c r="B120" s="46" t="s">
        <v>15</v>
      </c>
      <c r="C120" s="104" t="s">
        <v>104</v>
      </c>
      <c r="D120" s="40">
        <v>7</v>
      </c>
      <c r="E120" s="81">
        <v>3.0000000000000001E-6</v>
      </c>
      <c r="F120" s="81">
        <v>5.1999999999999997E-5</v>
      </c>
      <c r="G120" s="89">
        <f t="shared" si="2"/>
        <v>-4.8999999999999998E-5</v>
      </c>
    </row>
    <row r="121" spans="1:7" ht="24.95" customHeight="1" x14ac:dyDescent="0.25">
      <c r="A121" s="46" t="s">
        <v>162</v>
      </c>
      <c r="B121" s="46" t="s">
        <v>162</v>
      </c>
      <c r="C121" s="104" t="s">
        <v>107</v>
      </c>
      <c r="D121" s="40">
        <v>6</v>
      </c>
      <c r="E121" s="81">
        <v>0</v>
      </c>
      <c r="F121" s="81">
        <v>0</v>
      </c>
      <c r="G121" s="89">
        <f t="shared" si="2"/>
        <v>0</v>
      </c>
    </row>
    <row r="122" spans="1:7" ht="24.95" customHeight="1" x14ac:dyDescent="0.25">
      <c r="A122" s="46" t="s">
        <v>162</v>
      </c>
      <c r="B122" s="46" t="s">
        <v>162</v>
      </c>
      <c r="C122" s="104" t="s">
        <v>103</v>
      </c>
      <c r="D122" s="40">
        <v>7</v>
      </c>
      <c r="E122" s="81">
        <v>3.0000000000000001E-5</v>
      </c>
      <c r="F122" s="81">
        <v>0</v>
      </c>
      <c r="G122" s="89">
        <f t="shared" si="2"/>
        <v>3.0000000000000001E-5</v>
      </c>
    </row>
    <row r="123" spans="1:7" ht="24.95" customHeight="1" x14ac:dyDescent="0.25">
      <c r="A123" s="46" t="s">
        <v>15</v>
      </c>
      <c r="B123" s="46" t="s">
        <v>15</v>
      </c>
      <c r="C123" s="104" t="s">
        <v>115</v>
      </c>
      <c r="D123" s="40">
        <v>7</v>
      </c>
      <c r="E123" s="81">
        <v>2.9100000000000003E-4</v>
      </c>
      <c r="F123" s="81">
        <v>0</v>
      </c>
      <c r="G123" s="89">
        <f t="shared" si="2"/>
        <v>2.9100000000000003E-4</v>
      </c>
    </row>
    <row r="124" spans="1:7" ht="24.95" customHeight="1" x14ac:dyDescent="0.25">
      <c r="A124" s="46" t="s">
        <v>62</v>
      </c>
      <c r="B124" s="46" t="s">
        <v>62</v>
      </c>
      <c r="C124" s="104" t="s">
        <v>122</v>
      </c>
      <c r="D124" s="40">
        <v>7</v>
      </c>
      <c r="E124" s="81">
        <v>0</v>
      </c>
      <c r="F124" s="81">
        <v>0</v>
      </c>
      <c r="G124" s="89">
        <f t="shared" si="2"/>
        <v>0</v>
      </c>
    </row>
    <row r="125" spans="1:7" ht="24.95" customHeight="1" x14ac:dyDescent="0.25">
      <c r="A125" s="105" t="s">
        <v>59</v>
      </c>
      <c r="B125" s="105" t="s">
        <v>59</v>
      </c>
      <c r="C125" s="104" t="s">
        <v>123</v>
      </c>
      <c r="D125" s="40">
        <v>7</v>
      </c>
      <c r="E125" s="81">
        <v>0</v>
      </c>
      <c r="F125" s="81">
        <v>0</v>
      </c>
      <c r="G125" s="89">
        <f t="shared" si="2"/>
        <v>0</v>
      </c>
    </row>
    <row r="126" spans="1:7" ht="24.95" customHeight="1" x14ac:dyDescent="0.25">
      <c r="A126" s="46" t="s">
        <v>27</v>
      </c>
      <c r="B126" s="46" t="s">
        <v>27</v>
      </c>
      <c r="C126" s="104" t="s">
        <v>124</v>
      </c>
      <c r="D126" s="40">
        <v>7</v>
      </c>
      <c r="E126" s="81">
        <v>2.0000000000000001E-4</v>
      </c>
      <c r="F126" s="81">
        <v>1.9999999999999999E-6</v>
      </c>
      <c r="G126" s="89">
        <f t="shared" si="2"/>
        <v>1.9800000000000002E-4</v>
      </c>
    </row>
    <row r="127" spans="1:7" ht="24.95" customHeight="1" x14ac:dyDescent="0.25">
      <c r="A127" s="46" t="s">
        <v>15</v>
      </c>
      <c r="B127" s="46" t="s">
        <v>15</v>
      </c>
      <c r="C127" s="104" t="s">
        <v>125</v>
      </c>
      <c r="D127" s="40">
        <v>6</v>
      </c>
      <c r="E127" s="81">
        <v>0</v>
      </c>
      <c r="F127" s="81">
        <v>7.7000000000000001E-5</v>
      </c>
      <c r="G127" s="89">
        <f t="shared" si="2"/>
        <v>-7.7000000000000001E-5</v>
      </c>
    </row>
    <row r="128" spans="1:7" ht="24.95" customHeight="1" x14ac:dyDescent="0.25">
      <c r="A128" s="46" t="s">
        <v>117</v>
      </c>
      <c r="B128" s="46" t="s">
        <v>117</v>
      </c>
      <c r="C128" s="104" t="s">
        <v>118</v>
      </c>
      <c r="D128" s="40">
        <v>6</v>
      </c>
      <c r="E128" s="81">
        <v>0</v>
      </c>
      <c r="F128" s="81">
        <v>0</v>
      </c>
      <c r="G128" s="89">
        <f t="shared" si="2"/>
        <v>0</v>
      </c>
    </row>
    <row r="129" spans="1:7" ht="24.95" customHeight="1" x14ac:dyDescent="0.25">
      <c r="A129" s="46" t="s">
        <v>14</v>
      </c>
      <c r="B129" s="46" t="s">
        <v>14</v>
      </c>
      <c r="C129" s="104" t="s">
        <v>119</v>
      </c>
      <c r="D129" s="40">
        <v>7</v>
      </c>
      <c r="E129" s="81">
        <v>0</v>
      </c>
      <c r="F129" s="81">
        <v>0</v>
      </c>
      <c r="G129" s="89">
        <f t="shared" si="2"/>
        <v>0</v>
      </c>
    </row>
    <row r="130" spans="1:7" ht="24.95" customHeight="1" x14ac:dyDescent="0.25">
      <c r="A130" s="84" t="s">
        <v>59</v>
      </c>
      <c r="B130" s="84" t="s">
        <v>59</v>
      </c>
      <c r="C130" s="104" t="s">
        <v>120</v>
      </c>
      <c r="D130" s="40">
        <v>5</v>
      </c>
      <c r="E130" s="81">
        <v>0</v>
      </c>
      <c r="F130" s="81">
        <v>0</v>
      </c>
      <c r="G130" s="89">
        <f t="shared" si="2"/>
        <v>0</v>
      </c>
    </row>
    <row r="131" spans="1:7" ht="24.95" customHeight="1" x14ac:dyDescent="0.25">
      <c r="A131" s="46" t="s">
        <v>14</v>
      </c>
      <c r="B131" s="46" t="s">
        <v>14</v>
      </c>
      <c r="C131" s="104" t="s">
        <v>121</v>
      </c>
      <c r="D131" s="63">
        <v>7</v>
      </c>
      <c r="E131" s="81">
        <v>0</v>
      </c>
      <c r="F131" s="81">
        <v>0</v>
      </c>
      <c r="G131" s="89">
        <f t="shared" si="2"/>
        <v>0</v>
      </c>
    </row>
    <row r="132" spans="1:7" ht="24.95" customHeight="1" x14ac:dyDescent="0.25">
      <c r="A132" s="46" t="s">
        <v>14</v>
      </c>
      <c r="B132" s="46" t="s">
        <v>14</v>
      </c>
      <c r="C132" s="104" t="s">
        <v>128</v>
      </c>
      <c r="D132" s="63">
        <v>7</v>
      </c>
      <c r="E132" s="81">
        <v>0</v>
      </c>
      <c r="F132" s="81">
        <v>0</v>
      </c>
      <c r="G132" s="89">
        <f t="shared" si="2"/>
        <v>0</v>
      </c>
    </row>
    <row r="133" spans="1:7" ht="24.95" customHeight="1" x14ac:dyDescent="0.25">
      <c r="A133" s="46" t="s">
        <v>162</v>
      </c>
      <c r="B133" s="46" t="s">
        <v>162</v>
      </c>
      <c r="C133" s="107" t="s">
        <v>129</v>
      </c>
      <c r="D133" s="63">
        <v>7</v>
      </c>
      <c r="E133" s="81">
        <v>0</v>
      </c>
      <c r="F133" s="81">
        <v>0</v>
      </c>
      <c r="G133" s="89">
        <f t="shared" si="2"/>
        <v>0</v>
      </c>
    </row>
    <row r="134" spans="1:7" ht="24.95" customHeight="1" x14ac:dyDescent="0.25">
      <c r="A134" s="46" t="s">
        <v>162</v>
      </c>
      <c r="B134" s="46" t="s">
        <v>162</v>
      </c>
      <c r="C134" s="107" t="s">
        <v>130</v>
      </c>
      <c r="D134" s="63">
        <v>7</v>
      </c>
      <c r="E134" s="81">
        <v>0</v>
      </c>
      <c r="F134" s="81">
        <v>0</v>
      </c>
      <c r="G134" s="89">
        <f t="shared" si="2"/>
        <v>0</v>
      </c>
    </row>
    <row r="135" spans="1:7" ht="24.95" customHeight="1" x14ac:dyDescent="0.25">
      <c r="A135" s="46" t="s">
        <v>14</v>
      </c>
      <c r="B135" s="46" t="s">
        <v>14</v>
      </c>
      <c r="C135" s="104" t="s">
        <v>131</v>
      </c>
      <c r="D135" s="63">
        <v>6</v>
      </c>
      <c r="E135" s="81">
        <v>0</v>
      </c>
      <c r="F135" s="81">
        <v>0</v>
      </c>
      <c r="G135" s="89">
        <f t="shared" si="2"/>
        <v>0</v>
      </c>
    </row>
    <row r="136" spans="1:7" ht="24.95" customHeight="1" x14ac:dyDescent="0.25">
      <c r="A136" s="46" t="s">
        <v>15</v>
      </c>
      <c r="B136" s="46" t="s">
        <v>15</v>
      </c>
      <c r="C136" s="108" t="s">
        <v>133</v>
      </c>
      <c r="D136" s="63">
        <v>6</v>
      </c>
      <c r="E136" s="81">
        <v>5.0000000000000001E-4</v>
      </c>
      <c r="F136" s="81">
        <v>3.4299999999999999E-4</v>
      </c>
      <c r="G136" s="89">
        <f t="shared" si="2"/>
        <v>1.5700000000000002E-4</v>
      </c>
    </row>
    <row r="137" spans="1:7" ht="24.95" customHeight="1" x14ac:dyDescent="0.25">
      <c r="A137" s="84" t="s">
        <v>59</v>
      </c>
      <c r="B137" s="84" t="s">
        <v>59</v>
      </c>
      <c r="C137" s="104" t="s">
        <v>140</v>
      </c>
      <c r="D137" s="63">
        <v>6</v>
      </c>
      <c r="E137" s="81">
        <v>5.0000000000000001E-4</v>
      </c>
      <c r="F137" s="81">
        <v>0</v>
      </c>
      <c r="G137" s="89">
        <f t="shared" si="2"/>
        <v>5.0000000000000001E-4</v>
      </c>
    </row>
    <row r="138" spans="1:7" ht="24.95" customHeight="1" x14ac:dyDescent="0.25">
      <c r="A138" s="46" t="s">
        <v>14</v>
      </c>
      <c r="B138" s="46" t="s">
        <v>14</v>
      </c>
      <c r="C138" s="104" t="s">
        <v>141</v>
      </c>
      <c r="D138" s="63">
        <v>6</v>
      </c>
      <c r="E138" s="81">
        <v>0</v>
      </c>
      <c r="F138" s="81">
        <v>0</v>
      </c>
      <c r="G138" s="89">
        <f t="shared" si="2"/>
        <v>0</v>
      </c>
    </row>
    <row r="139" spans="1:7" ht="24.95" customHeight="1" x14ac:dyDescent="0.25">
      <c r="A139" s="46" t="s">
        <v>27</v>
      </c>
      <c r="B139" s="46" t="s">
        <v>27</v>
      </c>
      <c r="C139" s="109" t="s">
        <v>142</v>
      </c>
      <c r="D139" s="63">
        <v>4</v>
      </c>
      <c r="E139" s="81">
        <v>6.5000000000000002E-2</v>
      </c>
      <c r="F139" s="81">
        <v>3.6332999999999997E-2</v>
      </c>
      <c r="G139" s="89">
        <f t="shared" si="2"/>
        <v>2.8667000000000005E-2</v>
      </c>
    </row>
    <row r="140" spans="1:7" ht="24.95" customHeight="1" x14ac:dyDescent="0.25">
      <c r="A140" s="110" t="s">
        <v>27</v>
      </c>
      <c r="B140" s="110" t="s">
        <v>27</v>
      </c>
      <c r="C140" s="104" t="s">
        <v>145</v>
      </c>
      <c r="D140" s="63">
        <v>6</v>
      </c>
      <c r="E140" s="81">
        <v>0</v>
      </c>
      <c r="F140" s="81">
        <v>0</v>
      </c>
      <c r="G140" s="89">
        <f t="shared" si="2"/>
        <v>0</v>
      </c>
    </row>
    <row r="141" spans="1:7" ht="24.95" customHeight="1" x14ac:dyDescent="0.25">
      <c r="A141" s="46" t="s">
        <v>15</v>
      </c>
      <c r="B141" s="46" t="s">
        <v>15</v>
      </c>
      <c r="C141" s="104" t="s">
        <v>147</v>
      </c>
      <c r="D141" s="63">
        <v>7</v>
      </c>
      <c r="E141" s="81">
        <v>0</v>
      </c>
      <c r="F141" s="81">
        <v>0</v>
      </c>
      <c r="G141" s="89">
        <f t="shared" si="2"/>
        <v>0</v>
      </c>
    </row>
    <row r="142" spans="1:7" ht="24.95" customHeight="1" x14ac:dyDescent="0.25">
      <c r="A142" s="46" t="s">
        <v>15</v>
      </c>
      <c r="B142" s="46" t="s">
        <v>15</v>
      </c>
      <c r="C142" s="108" t="s">
        <v>148</v>
      </c>
      <c r="D142" s="63">
        <v>6</v>
      </c>
      <c r="E142" s="81">
        <v>1E-3</v>
      </c>
      <c r="F142" s="81">
        <v>1.16E-4</v>
      </c>
      <c r="G142" s="89">
        <f t="shared" si="2"/>
        <v>8.8400000000000002E-4</v>
      </c>
    </row>
    <row r="143" spans="1:7" ht="24.95" customHeight="1" x14ac:dyDescent="0.25">
      <c r="A143" s="46" t="s">
        <v>27</v>
      </c>
      <c r="B143" s="46" t="s">
        <v>27</v>
      </c>
      <c r="C143" s="104" t="s">
        <v>95</v>
      </c>
      <c r="D143" s="63" t="s">
        <v>113</v>
      </c>
      <c r="E143" s="81">
        <v>0</v>
      </c>
      <c r="F143" s="81">
        <v>0</v>
      </c>
      <c r="G143" s="89">
        <f t="shared" si="2"/>
        <v>0</v>
      </c>
    </row>
    <row r="144" spans="1:7" ht="24.95" customHeight="1" x14ac:dyDescent="0.2">
      <c r="A144" s="46" t="s">
        <v>14</v>
      </c>
      <c r="B144" s="46" t="s">
        <v>14</v>
      </c>
      <c r="C144" s="111" t="s">
        <v>156</v>
      </c>
      <c r="D144" s="63">
        <v>6</v>
      </c>
      <c r="E144" s="81">
        <v>5.0000000000000001E-3</v>
      </c>
      <c r="F144" s="81">
        <v>3.5769999999999999E-3</v>
      </c>
      <c r="G144" s="89">
        <f t="shared" si="2"/>
        <v>1.4230000000000002E-3</v>
      </c>
    </row>
    <row r="145" spans="1:7" ht="24.95" customHeight="1" x14ac:dyDescent="0.2">
      <c r="A145" s="46" t="s">
        <v>14</v>
      </c>
      <c r="B145" s="46" t="s">
        <v>14</v>
      </c>
      <c r="C145" s="111" t="s">
        <v>180</v>
      </c>
      <c r="D145" s="63">
        <v>6</v>
      </c>
      <c r="E145" s="81">
        <v>0</v>
      </c>
      <c r="F145" s="81">
        <v>0</v>
      </c>
      <c r="G145" s="89">
        <f t="shared" si="2"/>
        <v>0</v>
      </c>
    </row>
    <row r="146" spans="1:7" ht="24.95" customHeight="1" x14ac:dyDescent="0.2">
      <c r="A146" s="46" t="s">
        <v>100</v>
      </c>
      <c r="B146" s="46" t="s">
        <v>100</v>
      </c>
      <c r="C146" s="111" t="s">
        <v>151</v>
      </c>
      <c r="D146" s="63">
        <v>5</v>
      </c>
      <c r="E146" s="81">
        <v>0</v>
      </c>
      <c r="F146" s="81">
        <v>3.7421999999999997E-2</v>
      </c>
      <c r="G146" s="89">
        <f t="shared" si="2"/>
        <v>-3.7421999999999997E-2</v>
      </c>
    </row>
    <row r="147" spans="1:7" ht="24.95" customHeight="1" x14ac:dyDescent="0.2">
      <c r="A147" s="46" t="s">
        <v>162</v>
      </c>
      <c r="B147" s="46" t="s">
        <v>162</v>
      </c>
      <c r="C147" s="111" t="s">
        <v>149</v>
      </c>
      <c r="D147" s="63">
        <v>6</v>
      </c>
      <c r="E147" s="81">
        <v>0</v>
      </c>
      <c r="F147" s="81">
        <v>3.8699999999999997E-4</v>
      </c>
      <c r="G147" s="89">
        <f t="shared" si="2"/>
        <v>-3.8699999999999997E-4</v>
      </c>
    </row>
    <row r="148" spans="1:7" ht="24.95" customHeight="1" x14ac:dyDescent="0.2">
      <c r="A148" s="46" t="s">
        <v>15</v>
      </c>
      <c r="B148" s="46" t="s">
        <v>15</v>
      </c>
      <c r="C148" s="111" t="s">
        <v>157</v>
      </c>
      <c r="D148" s="63">
        <v>6</v>
      </c>
      <c r="E148" s="81">
        <v>1.1000000000000001E-3</v>
      </c>
      <c r="F148" s="81">
        <v>2.24E-4</v>
      </c>
      <c r="G148" s="89">
        <f t="shared" si="2"/>
        <v>8.7600000000000004E-4</v>
      </c>
    </row>
    <row r="149" spans="1:7" ht="24.95" customHeight="1" x14ac:dyDescent="0.2">
      <c r="A149" s="46" t="s">
        <v>15</v>
      </c>
      <c r="B149" s="46" t="s">
        <v>15</v>
      </c>
      <c r="C149" s="111" t="s">
        <v>158</v>
      </c>
      <c r="D149" s="63">
        <v>5</v>
      </c>
      <c r="E149" s="81">
        <v>1.0196E-2</v>
      </c>
      <c r="F149" s="81">
        <v>1.0196E-2</v>
      </c>
      <c r="G149" s="89">
        <f t="shared" si="2"/>
        <v>0</v>
      </c>
    </row>
    <row r="150" spans="1:7" ht="24.95" customHeight="1" x14ac:dyDescent="0.2">
      <c r="A150" s="46" t="s">
        <v>160</v>
      </c>
      <c r="B150" s="46" t="s">
        <v>160</v>
      </c>
      <c r="C150" s="111" t="s">
        <v>159</v>
      </c>
      <c r="D150" s="63">
        <v>6</v>
      </c>
      <c r="E150" s="81">
        <v>4.0000000000000002E-4</v>
      </c>
      <c r="F150" s="81">
        <v>4.95E-4</v>
      </c>
      <c r="G150" s="89">
        <f t="shared" si="2"/>
        <v>-9.4999999999999978E-5</v>
      </c>
    </row>
    <row r="151" spans="1:7" ht="24.95" customHeight="1" x14ac:dyDescent="0.2">
      <c r="A151" s="46" t="s">
        <v>175</v>
      </c>
      <c r="B151" s="46" t="s">
        <v>15</v>
      </c>
      <c r="C151" s="111" t="s">
        <v>168</v>
      </c>
      <c r="D151" s="63">
        <v>5</v>
      </c>
      <c r="E151" s="81">
        <v>1.2239999999999999E-2</v>
      </c>
      <c r="F151" s="81">
        <v>0</v>
      </c>
      <c r="G151" s="89">
        <f t="shared" si="2"/>
        <v>1.2239999999999999E-2</v>
      </c>
    </row>
    <row r="152" spans="1:7" ht="24.95" customHeight="1" x14ac:dyDescent="0.2">
      <c r="A152" s="46" t="s">
        <v>175</v>
      </c>
      <c r="B152" s="46" t="s">
        <v>15</v>
      </c>
      <c r="C152" s="111" t="s">
        <v>161</v>
      </c>
      <c r="D152" s="63">
        <v>4</v>
      </c>
      <c r="E152" s="81">
        <v>0.34499999999999997</v>
      </c>
      <c r="F152" s="81">
        <v>6.4240000000000005E-2</v>
      </c>
      <c r="G152" s="89">
        <f t="shared" si="2"/>
        <v>0.28075999999999995</v>
      </c>
    </row>
    <row r="153" spans="1:7" ht="24.95" customHeight="1" x14ac:dyDescent="0.2">
      <c r="A153" s="46" t="s">
        <v>100</v>
      </c>
      <c r="B153" s="46" t="s">
        <v>100</v>
      </c>
      <c r="C153" s="111" t="s">
        <v>174</v>
      </c>
      <c r="D153" s="63">
        <v>5</v>
      </c>
      <c r="E153" s="81">
        <v>0.06</v>
      </c>
      <c r="F153" s="81">
        <v>2.1225999999999998E-2</v>
      </c>
      <c r="G153" s="89">
        <f t="shared" si="2"/>
        <v>3.8774000000000003E-2</v>
      </c>
    </row>
    <row r="154" spans="1:7" ht="24.95" customHeight="1" x14ac:dyDescent="0.2">
      <c r="A154" s="46" t="s">
        <v>162</v>
      </c>
      <c r="B154" s="46" t="s">
        <v>162</v>
      </c>
      <c r="C154" s="111" t="s">
        <v>187</v>
      </c>
      <c r="D154" s="63">
        <v>7</v>
      </c>
      <c r="E154" s="81">
        <v>5.5500000000000005E-4</v>
      </c>
      <c r="F154" s="81">
        <v>6.8800000000000003E-4</v>
      </c>
      <c r="G154" s="89">
        <f t="shared" si="2"/>
        <v>-1.3299999999999998E-4</v>
      </c>
    </row>
    <row r="155" spans="1:7" ht="24.95" customHeight="1" x14ac:dyDescent="0.2">
      <c r="A155" s="46" t="s">
        <v>62</v>
      </c>
      <c r="B155" s="46" t="s">
        <v>62</v>
      </c>
      <c r="C155" s="111" t="s">
        <v>190</v>
      </c>
      <c r="D155" s="63">
        <v>7</v>
      </c>
      <c r="E155" s="81">
        <v>0</v>
      </c>
      <c r="F155" s="81">
        <v>0</v>
      </c>
      <c r="G155" s="89">
        <f t="shared" si="2"/>
        <v>0</v>
      </c>
    </row>
    <row r="156" spans="1:7" ht="24.95" customHeight="1" x14ac:dyDescent="0.2">
      <c r="A156" s="46" t="s">
        <v>162</v>
      </c>
      <c r="B156" s="46" t="s">
        <v>162</v>
      </c>
      <c r="C156" s="111" t="s">
        <v>191</v>
      </c>
      <c r="D156" s="63">
        <v>6</v>
      </c>
      <c r="E156" s="81">
        <v>0</v>
      </c>
      <c r="F156" s="81">
        <v>0</v>
      </c>
      <c r="G156" s="89">
        <f t="shared" si="2"/>
        <v>0</v>
      </c>
    </row>
    <row r="157" spans="1:7" ht="24.95" customHeight="1" x14ac:dyDescent="0.2">
      <c r="A157" s="46" t="s">
        <v>162</v>
      </c>
      <c r="B157" s="46" t="s">
        <v>162</v>
      </c>
      <c r="C157" s="111" t="s">
        <v>176</v>
      </c>
      <c r="D157" s="63">
        <v>7</v>
      </c>
      <c r="E157" s="81">
        <v>2.5000000000000001E-5</v>
      </c>
      <c r="F157" s="81">
        <v>2.5000000000000001E-5</v>
      </c>
      <c r="G157" s="89">
        <f t="shared" si="2"/>
        <v>0</v>
      </c>
    </row>
    <row r="158" spans="1:7" ht="24.95" customHeight="1" x14ac:dyDescent="0.25">
      <c r="A158" s="46"/>
      <c r="B158" s="46"/>
      <c r="C158" s="104" t="s">
        <v>114</v>
      </c>
      <c r="D158" s="63">
        <v>8</v>
      </c>
      <c r="E158" s="81">
        <v>0.76</v>
      </c>
      <c r="F158" s="81">
        <v>0.84706300000000001</v>
      </c>
      <c r="G158" s="89">
        <f t="shared" si="2"/>
        <v>-8.7063000000000001E-2</v>
      </c>
    </row>
    <row r="159" spans="1:7" x14ac:dyDescent="0.25">
      <c r="E159" s="37">
        <f>SUM(E15:E158)</f>
        <v>2.1203629999999998</v>
      </c>
      <c r="F159" s="37">
        <f t="shared" ref="F159:G159" si="3">SUM(F15:F158)</f>
        <v>1.6875120000000003</v>
      </c>
      <c r="G159" s="37">
        <f t="shared" si="3"/>
        <v>0.43285099999999999</v>
      </c>
    </row>
    <row r="160" spans="1:7" x14ac:dyDescent="0.25">
      <c r="E160" s="37"/>
      <c r="F160" s="37"/>
      <c r="G160" s="37"/>
    </row>
  </sheetData>
  <mergeCells count="4">
    <mergeCell ref="A7:G7"/>
    <mergeCell ref="A8:G8"/>
    <mergeCell ref="A9:G9"/>
    <mergeCell ref="B11:F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68EF7-2D0C-4DC1-BD55-9E6D8BF3CC89}">
  <dimension ref="A1:H158"/>
  <sheetViews>
    <sheetView workbookViewId="0">
      <selection sqref="A1:XFD1048576"/>
    </sheetView>
  </sheetViews>
  <sheetFormatPr defaultRowHeight="11.25" x14ac:dyDescent="0.25"/>
  <cols>
    <col min="1" max="1" width="22" style="1" customWidth="1"/>
    <col min="2" max="2" width="21" style="1" customWidth="1"/>
    <col min="3" max="3" width="31.85546875" style="1" customWidth="1"/>
    <col min="4" max="4" width="9.7109375" style="1" customWidth="1"/>
    <col min="5" max="5" width="12" style="1" customWidth="1"/>
    <col min="6" max="6" width="12.42578125" style="1" customWidth="1"/>
    <col min="7" max="7" width="11.42578125" style="1" customWidth="1"/>
    <col min="8" max="253" width="9.140625" style="1"/>
    <col min="254" max="254" width="4.140625" style="1" customWidth="1"/>
    <col min="255" max="255" width="25" style="1" customWidth="1"/>
    <col min="256" max="256" width="17.5703125" style="1" customWidth="1"/>
    <col min="257" max="257" width="17.7109375" style="1" customWidth="1"/>
    <col min="258" max="258" width="17" style="1" customWidth="1"/>
    <col min="259" max="259" width="16.42578125" style="1" customWidth="1"/>
    <col min="260" max="260" width="23" style="1" customWidth="1"/>
    <col min="261" max="261" width="13.42578125" style="1" customWidth="1"/>
    <col min="262" max="262" width="13.7109375" style="1" customWidth="1"/>
    <col min="263" max="263" width="23" style="1" customWidth="1"/>
    <col min="264" max="509" width="9.140625" style="1"/>
    <col min="510" max="510" width="4.140625" style="1" customWidth="1"/>
    <col min="511" max="511" width="25" style="1" customWidth="1"/>
    <col min="512" max="512" width="17.5703125" style="1" customWidth="1"/>
    <col min="513" max="513" width="17.7109375" style="1" customWidth="1"/>
    <col min="514" max="514" width="17" style="1" customWidth="1"/>
    <col min="515" max="515" width="16.42578125" style="1" customWidth="1"/>
    <col min="516" max="516" width="23" style="1" customWidth="1"/>
    <col min="517" max="517" width="13.42578125" style="1" customWidth="1"/>
    <col min="518" max="518" width="13.7109375" style="1" customWidth="1"/>
    <col min="519" max="519" width="23" style="1" customWidth="1"/>
    <col min="520" max="765" width="9.140625" style="1"/>
    <col min="766" max="766" width="4.140625" style="1" customWidth="1"/>
    <col min="767" max="767" width="25" style="1" customWidth="1"/>
    <col min="768" max="768" width="17.5703125" style="1" customWidth="1"/>
    <col min="769" max="769" width="17.7109375" style="1" customWidth="1"/>
    <col min="770" max="770" width="17" style="1" customWidth="1"/>
    <col min="771" max="771" width="16.42578125" style="1" customWidth="1"/>
    <col min="772" max="772" width="23" style="1" customWidth="1"/>
    <col min="773" max="773" width="13.42578125" style="1" customWidth="1"/>
    <col min="774" max="774" width="13.7109375" style="1" customWidth="1"/>
    <col min="775" max="775" width="23" style="1" customWidth="1"/>
    <col min="776" max="1021" width="9.140625" style="1"/>
    <col min="1022" max="1022" width="4.140625" style="1" customWidth="1"/>
    <col min="1023" max="1023" width="25" style="1" customWidth="1"/>
    <col min="1024" max="1024" width="17.5703125" style="1" customWidth="1"/>
    <col min="1025" max="1025" width="17.7109375" style="1" customWidth="1"/>
    <col min="1026" max="1026" width="17" style="1" customWidth="1"/>
    <col min="1027" max="1027" width="16.42578125" style="1" customWidth="1"/>
    <col min="1028" max="1028" width="23" style="1" customWidth="1"/>
    <col min="1029" max="1029" width="13.42578125" style="1" customWidth="1"/>
    <col min="1030" max="1030" width="13.7109375" style="1" customWidth="1"/>
    <col min="1031" max="1031" width="23" style="1" customWidth="1"/>
    <col min="1032" max="1277" width="9.140625" style="1"/>
    <col min="1278" max="1278" width="4.140625" style="1" customWidth="1"/>
    <col min="1279" max="1279" width="25" style="1" customWidth="1"/>
    <col min="1280" max="1280" width="17.5703125" style="1" customWidth="1"/>
    <col min="1281" max="1281" width="17.7109375" style="1" customWidth="1"/>
    <col min="1282" max="1282" width="17" style="1" customWidth="1"/>
    <col min="1283" max="1283" width="16.42578125" style="1" customWidth="1"/>
    <col min="1284" max="1284" width="23" style="1" customWidth="1"/>
    <col min="1285" max="1285" width="13.42578125" style="1" customWidth="1"/>
    <col min="1286" max="1286" width="13.7109375" style="1" customWidth="1"/>
    <col min="1287" max="1287" width="23" style="1" customWidth="1"/>
    <col min="1288" max="1533" width="9.140625" style="1"/>
    <col min="1534" max="1534" width="4.140625" style="1" customWidth="1"/>
    <col min="1535" max="1535" width="25" style="1" customWidth="1"/>
    <col min="1536" max="1536" width="17.5703125" style="1" customWidth="1"/>
    <col min="1537" max="1537" width="17.7109375" style="1" customWidth="1"/>
    <col min="1538" max="1538" width="17" style="1" customWidth="1"/>
    <col min="1539" max="1539" width="16.42578125" style="1" customWidth="1"/>
    <col min="1540" max="1540" width="23" style="1" customWidth="1"/>
    <col min="1541" max="1541" width="13.42578125" style="1" customWidth="1"/>
    <col min="1542" max="1542" width="13.7109375" style="1" customWidth="1"/>
    <col min="1543" max="1543" width="23" style="1" customWidth="1"/>
    <col min="1544" max="1789" width="9.140625" style="1"/>
    <col min="1790" max="1790" width="4.140625" style="1" customWidth="1"/>
    <col min="1791" max="1791" width="25" style="1" customWidth="1"/>
    <col min="1792" max="1792" width="17.5703125" style="1" customWidth="1"/>
    <col min="1793" max="1793" width="17.7109375" style="1" customWidth="1"/>
    <col min="1794" max="1794" width="17" style="1" customWidth="1"/>
    <col min="1795" max="1795" width="16.42578125" style="1" customWidth="1"/>
    <col min="1796" max="1796" width="23" style="1" customWidth="1"/>
    <col min="1797" max="1797" width="13.42578125" style="1" customWidth="1"/>
    <col min="1798" max="1798" width="13.7109375" style="1" customWidth="1"/>
    <col min="1799" max="1799" width="23" style="1" customWidth="1"/>
    <col min="1800" max="2045" width="9.140625" style="1"/>
    <col min="2046" max="2046" width="4.140625" style="1" customWidth="1"/>
    <col min="2047" max="2047" width="25" style="1" customWidth="1"/>
    <col min="2048" max="2048" width="17.5703125" style="1" customWidth="1"/>
    <col min="2049" max="2049" width="17.7109375" style="1" customWidth="1"/>
    <col min="2050" max="2050" width="17" style="1" customWidth="1"/>
    <col min="2051" max="2051" width="16.42578125" style="1" customWidth="1"/>
    <col min="2052" max="2052" width="23" style="1" customWidth="1"/>
    <col min="2053" max="2053" width="13.42578125" style="1" customWidth="1"/>
    <col min="2054" max="2054" width="13.7109375" style="1" customWidth="1"/>
    <col min="2055" max="2055" width="23" style="1" customWidth="1"/>
    <col min="2056" max="2301" width="9.140625" style="1"/>
    <col min="2302" max="2302" width="4.140625" style="1" customWidth="1"/>
    <col min="2303" max="2303" width="25" style="1" customWidth="1"/>
    <col min="2304" max="2304" width="17.5703125" style="1" customWidth="1"/>
    <col min="2305" max="2305" width="17.7109375" style="1" customWidth="1"/>
    <col min="2306" max="2306" width="17" style="1" customWidth="1"/>
    <col min="2307" max="2307" width="16.42578125" style="1" customWidth="1"/>
    <col min="2308" max="2308" width="23" style="1" customWidth="1"/>
    <col min="2309" max="2309" width="13.42578125" style="1" customWidth="1"/>
    <col min="2310" max="2310" width="13.7109375" style="1" customWidth="1"/>
    <col min="2311" max="2311" width="23" style="1" customWidth="1"/>
    <col min="2312" max="2557" width="9.140625" style="1"/>
    <col min="2558" max="2558" width="4.140625" style="1" customWidth="1"/>
    <col min="2559" max="2559" width="25" style="1" customWidth="1"/>
    <col min="2560" max="2560" width="17.5703125" style="1" customWidth="1"/>
    <col min="2561" max="2561" width="17.7109375" style="1" customWidth="1"/>
    <col min="2562" max="2562" width="17" style="1" customWidth="1"/>
    <col min="2563" max="2563" width="16.42578125" style="1" customWidth="1"/>
    <col min="2564" max="2564" width="23" style="1" customWidth="1"/>
    <col min="2565" max="2565" width="13.42578125" style="1" customWidth="1"/>
    <col min="2566" max="2566" width="13.7109375" style="1" customWidth="1"/>
    <col min="2567" max="2567" width="23" style="1" customWidth="1"/>
    <col min="2568" max="2813" width="9.140625" style="1"/>
    <col min="2814" max="2814" width="4.140625" style="1" customWidth="1"/>
    <col min="2815" max="2815" width="25" style="1" customWidth="1"/>
    <col min="2816" max="2816" width="17.5703125" style="1" customWidth="1"/>
    <col min="2817" max="2817" width="17.7109375" style="1" customWidth="1"/>
    <col min="2818" max="2818" width="17" style="1" customWidth="1"/>
    <col min="2819" max="2819" width="16.42578125" style="1" customWidth="1"/>
    <col min="2820" max="2820" width="23" style="1" customWidth="1"/>
    <col min="2821" max="2821" width="13.42578125" style="1" customWidth="1"/>
    <col min="2822" max="2822" width="13.7109375" style="1" customWidth="1"/>
    <col min="2823" max="2823" width="23" style="1" customWidth="1"/>
    <col min="2824" max="3069" width="9.140625" style="1"/>
    <col min="3070" max="3070" width="4.140625" style="1" customWidth="1"/>
    <col min="3071" max="3071" width="25" style="1" customWidth="1"/>
    <col min="3072" max="3072" width="17.5703125" style="1" customWidth="1"/>
    <col min="3073" max="3073" width="17.7109375" style="1" customWidth="1"/>
    <col min="3074" max="3074" width="17" style="1" customWidth="1"/>
    <col min="3075" max="3075" width="16.42578125" style="1" customWidth="1"/>
    <col min="3076" max="3076" width="23" style="1" customWidth="1"/>
    <col min="3077" max="3077" width="13.42578125" style="1" customWidth="1"/>
    <col min="3078" max="3078" width="13.7109375" style="1" customWidth="1"/>
    <col min="3079" max="3079" width="23" style="1" customWidth="1"/>
    <col min="3080" max="3325" width="9.140625" style="1"/>
    <col min="3326" max="3326" width="4.140625" style="1" customWidth="1"/>
    <col min="3327" max="3327" width="25" style="1" customWidth="1"/>
    <col min="3328" max="3328" width="17.5703125" style="1" customWidth="1"/>
    <col min="3329" max="3329" width="17.7109375" style="1" customWidth="1"/>
    <col min="3330" max="3330" width="17" style="1" customWidth="1"/>
    <col min="3331" max="3331" width="16.42578125" style="1" customWidth="1"/>
    <col min="3332" max="3332" width="23" style="1" customWidth="1"/>
    <col min="3333" max="3333" width="13.42578125" style="1" customWidth="1"/>
    <col min="3334" max="3334" width="13.7109375" style="1" customWidth="1"/>
    <col min="3335" max="3335" width="23" style="1" customWidth="1"/>
    <col min="3336" max="3581" width="9.140625" style="1"/>
    <col min="3582" max="3582" width="4.140625" style="1" customWidth="1"/>
    <col min="3583" max="3583" width="25" style="1" customWidth="1"/>
    <col min="3584" max="3584" width="17.5703125" style="1" customWidth="1"/>
    <col min="3585" max="3585" width="17.7109375" style="1" customWidth="1"/>
    <col min="3586" max="3586" width="17" style="1" customWidth="1"/>
    <col min="3587" max="3587" width="16.42578125" style="1" customWidth="1"/>
    <col min="3588" max="3588" width="23" style="1" customWidth="1"/>
    <col min="3589" max="3589" width="13.42578125" style="1" customWidth="1"/>
    <col min="3590" max="3590" width="13.7109375" style="1" customWidth="1"/>
    <col min="3591" max="3591" width="23" style="1" customWidth="1"/>
    <col min="3592" max="3837" width="9.140625" style="1"/>
    <col min="3838" max="3838" width="4.140625" style="1" customWidth="1"/>
    <col min="3839" max="3839" width="25" style="1" customWidth="1"/>
    <col min="3840" max="3840" width="17.5703125" style="1" customWidth="1"/>
    <col min="3841" max="3841" width="17.7109375" style="1" customWidth="1"/>
    <col min="3842" max="3842" width="17" style="1" customWidth="1"/>
    <col min="3843" max="3843" width="16.42578125" style="1" customWidth="1"/>
    <col min="3844" max="3844" width="23" style="1" customWidth="1"/>
    <col min="3845" max="3845" width="13.42578125" style="1" customWidth="1"/>
    <col min="3846" max="3846" width="13.7109375" style="1" customWidth="1"/>
    <col min="3847" max="3847" width="23" style="1" customWidth="1"/>
    <col min="3848" max="4093" width="9.140625" style="1"/>
    <col min="4094" max="4094" width="4.140625" style="1" customWidth="1"/>
    <col min="4095" max="4095" width="25" style="1" customWidth="1"/>
    <col min="4096" max="4096" width="17.5703125" style="1" customWidth="1"/>
    <col min="4097" max="4097" width="17.7109375" style="1" customWidth="1"/>
    <col min="4098" max="4098" width="17" style="1" customWidth="1"/>
    <col min="4099" max="4099" width="16.42578125" style="1" customWidth="1"/>
    <col min="4100" max="4100" width="23" style="1" customWidth="1"/>
    <col min="4101" max="4101" width="13.42578125" style="1" customWidth="1"/>
    <col min="4102" max="4102" width="13.7109375" style="1" customWidth="1"/>
    <col min="4103" max="4103" width="23" style="1" customWidth="1"/>
    <col min="4104" max="4349" width="9.140625" style="1"/>
    <col min="4350" max="4350" width="4.140625" style="1" customWidth="1"/>
    <col min="4351" max="4351" width="25" style="1" customWidth="1"/>
    <col min="4352" max="4352" width="17.5703125" style="1" customWidth="1"/>
    <col min="4353" max="4353" width="17.7109375" style="1" customWidth="1"/>
    <col min="4354" max="4354" width="17" style="1" customWidth="1"/>
    <col min="4355" max="4355" width="16.42578125" style="1" customWidth="1"/>
    <col min="4356" max="4356" width="23" style="1" customWidth="1"/>
    <col min="4357" max="4357" width="13.42578125" style="1" customWidth="1"/>
    <col min="4358" max="4358" width="13.7109375" style="1" customWidth="1"/>
    <col min="4359" max="4359" width="23" style="1" customWidth="1"/>
    <col min="4360" max="4605" width="9.140625" style="1"/>
    <col min="4606" max="4606" width="4.140625" style="1" customWidth="1"/>
    <col min="4607" max="4607" width="25" style="1" customWidth="1"/>
    <col min="4608" max="4608" width="17.5703125" style="1" customWidth="1"/>
    <col min="4609" max="4609" width="17.7109375" style="1" customWidth="1"/>
    <col min="4610" max="4610" width="17" style="1" customWidth="1"/>
    <col min="4611" max="4611" width="16.42578125" style="1" customWidth="1"/>
    <col min="4612" max="4612" width="23" style="1" customWidth="1"/>
    <col min="4613" max="4613" width="13.42578125" style="1" customWidth="1"/>
    <col min="4614" max="4614" width="13.7109375" style="1" customWidth="1"/>
    <col min="4615" max="4615" width="23" style="1" customWidth="1"/>
    <col min="4616" max="4861" width="9.140625" style="1"/>
    <col min="4862" max="4862" width="4.140625" style="1" customWidth="1"/>
    <col min="4863" max="4863" width="25" style="1" customWidth="1"/>
    <col min="4864" max="4864" width="17.5703125" style="1" customWidth="1"/>
    <col min="4865" max="4865" width="17.7109375" style="1" customWidth="1"/>
    <col min="4866" max="4866" width="17" style="1" customWidth="1"/>
    <col min="4867" max="4867" width="16.42578125" style="1" customWidth="1"/>
    <col min="4868" max="4868" width="23" style="1" customWidth="1"/>
    <col min="4869" max="4869" width="13.42578125" style="1" customWidth="1"/>
    <col min="4870" max="4870" width="13.7109375" style="1" customWidth="1"/>
    <col min="4871" max="4871" width="23" style="1" customWidth="1"/>
    <col min="4872" max="5117" width="9.140625" style="1"/>
    <col min="5118" max="5118" width="4.140625" style="1" customWidth="1"/>
    <col min="5119" max="5119" width="25" style="1" customWidth="1"/>
    <col min="5120" max="5120" width="17.5703125" style="1" customWidth="1"/>
    <col min="5121" max="5121" width="17.7109375" style="1" customWidth="1"/>
    <col min="5122" max="5122" width="17" style="1" customWidth="1"/>
    <col min="5123" max="5123" width="16.42578125" style="1" customWidth="1"/>
    <col min="5124" max="5124" width="23" style="1" customWidth="1"/>
    <col min="5125" max="5125" width="13.42578125" style="1" customWidth="1"/>
    <col min="5126" max="5126" width="13.7109375" style="1" customWidth="1"/>
    <col min="5127" max="5127" width="23" style="1" customWidth="1"/>
    <col min="5128" max="5373" width="9.140625" style="1"/>
    <col min="5374" max="5374" width="4.140625" style="1" customWidth="1"/>
    <col min="5375" max="5375" width="25" style="1" customWidth="1"/>
    <col min="5376" max="5376" width="17.5703125" style="1" customWidth="1"/>
    <col min="5377" max="5377" width="17.7109375" style="1" customWidth="1"/>
    <col min="5378" max="5378" width="17" style="1" customWidth="1"/>
    <col min="5379" max="5379" width="16.42578125" style="1" customWidth="1"/>
    <col min="5380" max="5380" width="23" style="1" customWidth="1"/>
    <col min="5381" max="5381" width="13.42578125" style="1" customWidth="1"/>
    <col min="5382" max="5382" width="13.7109375" style="1" customWidth="1"/>
    <col min="5383" max="5383" width="23" style="1" customWidth="1"/>
    <col min="5384" max="5629" width="9.140625" style="1"/>
    <col min="5630" max="5630" width="4.140625" style="1" customWidth="1"/>
    <col min="5631" max="5631" width="25" style="1" customWidth="1"/>
    <col min="5632" max="5632" width="17.5703125" style="1" customWidth="1"/>
    <col min="5633" max="5633" width="17.7109375" style="1" customWidth="1"/>
    <col min="5634" max="5634" width="17" style="1" customWidth="1"/>
    <col min="5635" max="5635" width="16.42578125" style="1" customWidth="1"/>
    <col min="5636" max="5636" width="23" style="1" customWidth="1"/>
    <col min="5637" max="5637" width="13.42578125" style="1" customWidth="1"/>
    <col min="5638" max="5638" width="13.7109375" style="1" customWidth="1"/>
    <col min="5639" max="5639" width="23" style="1" customWidth="1"/>
    <col min="5640" max="5885" width="9.140625" style="1"/>
    <col min="5886" max="5886" width="4.140625" style="1" customWidth="1"/>
    <col min="5887" max="5887" width="25" style="1" customWidth="1"/>
    <col min="5888" max="5888" width="17.5703125" style="1" customWidth="1"/>
    <col min="5889" max="5889" width="17.7109375" style="1" customWidth="1"/>
    <col min="5890" max="5890" width="17" style="1" customWidth="1"/>
    <col min="5891" max="5891" width="16.42578125" style="1" customWidth="1"/>
    <col min="5892" max="5892" width="23" style="1" customWidth="1"/>
    <col min="5893" max="5893" width="13.42578125" style="1" customWidth="1"/>
    <col min="5894" max="5894" width="13.7109375" style="1" customWidth="1"/>
    <col min="5895" max="5895" width="23" style="1" customWidth="1"/>
    <col min="5896" max="6141" width="9.140625" style="1"/>
    <col min="6142" max="6142" width="4.140625" style="1" customWidth="1"/>
    <col min="6143" max="6143" width="25" style="1" customWidth="1"/>
    <col min="6144" max="6144" width="17.5703125" style="1" customWidth="1"/>
    <col min="6145" max="6145" width="17.7109375" style="1" customWidth="1"/>
    <col min="6146" max="6146" width="17" style="1" customWidth="1"/>
    <col min="6147" max="6147" width="16.42578125" style="1" customWidth="1"/>
    <col min="6148" max="6148" width="23" style="1" customWidth="1"/>
    <col min="6149" max="6149" width="13.42578125" style="1" customWidth="1"/>
    <col min="6150" max="6150" width="13.7109375" style="1" customWidth="1"/>
    <col min="6151" max="6151" width="23" style="1" customWidth="1"/>
    <col min="6152" max="6397" width="9.140625" style="1"/>
    <col min="6398" max="6398" width="4.140625" style="1" customWidth="1"/>
    <col min="6399" max="6399" width="25" style="1" customWidth="1"/>
    <col min="6400" max="6400" width="17.5703125" style="1" customWidth="1"/>
    <col min="6401" max="6401" width="17.7109375" style="1" customWidth="1"/>
    <col min="6402" max="6402" width="17" style="1" customWidth="1"/>
    <col min="6403" max="6403" width="16.42578125" style="1" customWidth="1"/>
    <col min="6404" max="6404" width="23" style="1" customWidth="1"/>
    <col min="6405" max="6405" width="13.42578125" style="1" customWidth="1"/>
    <col min="6406" max="6406" width="13.7109375" style="1" customWidth="1"/>
    <col min="6407" max="6407" width="23" style="1" customWidth="1"/>
    <col min="6408" max="6653" width="9.140625" style="1"/>
    <col min="6654" max="6654" width="4.140625" style="1" customWidth="1"/>
    <col min="6655" max="6655" width="25" style="1" customWidth="1"/>
    <col min="6656" max="6656" width="17.5703125" style="1" customWidth="1"/>
    <col min="6657" max="6657" width="17.7109375" style="1" customWidth="1"/>
    <col min="6658" max="6658" width="17" style="1" customWidth="1"/>
    <col min="6659" max="6659" width="16.42578125" style="1" customWidth="1"/>
    <col min="6660" max="6660" width="23" style="1" customWidth="1"/>
    <col min="6661" max="6661" width="13.42578125" style="1" customWidth="1"/>
    <col min="6662" max="6662" width="13.7109375" style="1" customWidth="1"/>
    <col min="6663" max="6663" width="23" style="1" customWidth="1"/>
    <col min="6664" max="6909" width="9.140625" style="1"/>
    <col min="6910" max="6910" width="4.140625" style="1" customWidth="1"/>
    <col min="6911" max="6911" width="25" style="1" customWidth="1"/>
    <col min="6912" max="6912" width="17.5703125" style="1" customWidth="1"/>
    <col min="6913" max="6913" width="17.7109375" style="1" customWidth="1"/>
    <col min="6914" max="6914" width="17" style="1" customWidth="1"/>
    <col min="6915" max="6915" width="16.42578125" style="1" customWidth="1"/>
    <col min="6916" max="6916" width="23" style="1" customWidth="1"/>
    <col min="6917" max="6917" width="13.42578125" style="1" customWidth="1"/>
    <col min="6918" max="6918" width="13.7109375" style="1" customWidth="1"/>
    <col min="6919" max="6919" width="23" style="1" customWidth="1"/>
    <col min="6920" max="7165" width="9.140625" style="1"/>
    <col min="7166" max="7166" width="4.140625" style="1" customWidth="1"/>
    <col min="7167" max="7167" width="25" style="1" customWidth="1"/>
    <col min="7168" max="7168" width="17.5703125" style="1" customWidth="1"/>
    <col min="7169" max="7169" width="17.7109375" style="1" customWidth="1"/>
    <col min="7170" max="7170" width="17" style="1" customWidth="1"/>
    <col min="7171" max="7171" width="16.42578125" style="1" customWidth="1"/>
    <col min="7172" max="7172" width="23" style="1" customWidth="1"/>
    <col min="7173" max="7173" width="13.42578125" style="1" customWidth="1"/>
    <col min="7174" max="7174" width="13.7109375" style="1" customWidth="1"/>
    <col min="7175" max="7175" width="23" style="1" customWidth="1"/>
    <col min="7176" max="7421" width="9.140625" style="1"/>
    <col min="7422" max="7422" width="4.140625" style="1" customWidth="1"/>
    <col min="7423" max="7423" width="25" style="1" customWidth="1"/>
    <col min="7424" max="7424" width="17.5703125" style="1" customWidth="1"/>
    <col min="7425" max="7425" width="17.7109375" style="1" customWidth="1"/>
    <col min="7426" max="7426" width="17" style="1" customWidth="1"/>
    <col min="7427" max="7427" width="16.42578125" style="1" customWidth="1"/>
    <col min="7428" max="7428" width="23" style="1" customWidth="1"/>
    <col min="7429" max="7429" width="13.42578125" style="1" customWidth="1"/>
    <col min="7430" max="7430" width="13.7109375" style="1" customWidth="1"/>
    <col min="7431" max="7431" width="23" style="1" customWidth="1"/>
    <col min="7432" max="7677" width="9.140625" style="1"/>
    <col min="7678" max="7678" width="4.140625" style="1" customWidth="1"/>
    <col min="7679" max="7679" width="25" style="1" customWidth="1"/>
    <col min="7680" max="7680" width="17.5703125" style="1" customWidth="1"/>
    <col min="7681" max="7681" width="17.7109375" style="1" customWidth="1"/>
    <col min="7682" max="7682" width="17" style="1" customWidth="1"/>
    <col min="7683" max="7683" width="16.42578125" style="1" customWidth="1"/>
    <col min="7684" max="7684" width="23" style="1" customWidth="1"/>
    <col min="7685" max="7685" width="13.42578125" style="1" customWidth="1"/>
    <col min="7686" max="7686" width="13.7109375" style="1" customWidth="1"/>
    <col min="7687" max="7687" width="23" style="1" customWidth="1"/>
    <col min="7688" max="7933" width="9.140625" style="1"/>
    <col min="7934" max="7934" width="4.140625" style="1" customWidth="1"/>
    <col min="7935" max="7935" width="25" style="1" customWidth="1"/>
    <col min="7936" max="7936" width="17.5703125" style="1" customWidth="1"/>
    <col min="7937" max="7937" width="17.7109375" style="1" customWidth="1"/>
    <col min="7938" max="7938" width="17" style="1" customWidth="1"/>
    <col min="7939" max="7939" width="16.42578125" style="1" customWidth="1"/>
    <col min="7940" max="7940" width="23" style="1" customWidth="1"/>
    <col min="7941" max="7941" width="13.42578125" style="1" customWidth="1"/>
    <col min="7942" max="7942" width="13.7109375" style="1" customWidth="1"/>
    <col min="7943" max="7943" width="23" style="1" customWidth="1"/>
    <col min="7944" max="8189" width="9.140625" style="1"/>
    <col min="8190" max="8190" width="4.140625" style="1" customWidth="1"/>
    <col min="8191" max="8191" width="25" style="1" customWidth="1"/>
    <col min="8192" max="8192" width="17.5703125" style="1" customWidth="1"/>
    <col min="8193" max="8193" width="17.7109375" style="1" customWidth="1"/>
    <col min="8194" max="8194" width="17" style="1" customWidth="1"/>
    <col min="8195" max="8195" width="16.42578125" style="1" customWidth="1"/>
    <col min="8196" max="8196" width="23" style="1" customWidth="1"/>
    <col min="8197" max="8197" width="13.42578125" style="1" customWidth="1"/>
    <col min="8198" max="8198" width="13.7109375" style="1" customWidth="1"/>
    <col min="8199" max="8199" width="23" style="1" customWidth="1"/>
    <col min="8200" max="8445" width="9.140625" style="1"/>
    <col min="8446" max="8446" width="4.140625" style="1" customWidth="1"/>
    <col min="8447" max="8447" width="25" style="1" customWidth="1"/>
    <col min="8448" max="8448" width="17.5703125" style="1" customWidth="1"/>
    <col min="8449" max="8449" width="17.7109375" style="1" customWidth="1"/>
    <col min="8450" max="8450" width="17" style="1" customWidth="1"/>
    <col min="8451" max="8451" width="16.42578125" style="1" customWidth="1"/>
    <col min="8452" max="8452" width="23" style="1" customWidth="1"/>
    <col min="8453" max="8453" width="13.42578125" style="1" customWidth="1"/>
    <col min="8454" max="8454" width="13.7109375" style="1" customWidth="1"/>
    <col min="8455" max="8455" width="23" style="1" customWidth="1"/>
    <col min="8456" max="8701" width="9.140625" style="1"/>
    <col min="8702" max="8702" width="4.140625" style="1" customWidth="1"/>
    <col min="8703" max="8703" width="25" style="1" customWidth="1"/>
    <col min="8704" max="8704" width="17.5703125" style="1" customWidth="1"/>
    <col min="8705" max="8705" width="17.7109375" style="1" customWidth="1"/>
    <col min="8706" max="8706" width="17" style="1" customWidth="1"/>
    <col min="8707" max="8707" width="16.42578125" style="1" customWidth="1"/>
    <col min="8708" max="8708" width="23" style="1" customWidth="1"/>
    <col min="8709" max="8709" width="13.42578125" style="1" customWidth="1"/>
    <col min="8710" max="8710" width="13.7109375" style="1" customWidth="1"/>
    <col min="8711" max="8711" width="23" style="1" customWidth="1"/>
    <col min="8712" max="8957" width="9.140625" style="1"/>
    <col min="8958" max="8958" width="4.140625" style="1" customWidth="1"/>
    <col min="8959" max="8959" width="25" style="1" customWidth="1"/>
    <col min="8960" max="8960" width="17.5703125" style="1" customWidth="1"/>
    <col min="8961" max="8961" width="17.7109375" style="1" customWidth="1"/>
    <col min="8962" max="8962" width="17" style="1" customWidth="1"/>
    <col min="8963" max="8963" width="16.42578125" style="1" customWidth="1"/>
    <col min="8964" max="8964" width="23" style="1" customWidth="1"/>
    <col min="8965" max="8965" width="13.42578125" style="1" customWidth="1"/>
    <col min="8966" max="8966" width="13.7109375" style="1" customWidth="1"/>
    <col min="8967" max="8967" width="23" style="1" customWidth="1"/>
    <col min="8968" max="9213" width="9.140625" style="1"/>
    <col min="9214" max="9214" width="4.140625" style="1" customWidth="1"/>
    <col min="9215" max="9215" width="25" style="1" customWidth="1"/>
    <col min="9216" max="9216" width="17.5703125" style="1" customWidth="1"/>
    <col min="9217" max="9217" width="17.7109375" style="1" customWidth="1"/>
    <col min="9218" max="9218" width="17" style="1" customWidth="1"/>
    <col min="9219" max="9219" width="16.42578125" style="1" customWidth="1"/>
    <col min="9220" max="9220" width="23" style="1" customWidth="1"/>
    <col min="9221" max="9221" width="13.42578125" style="1" customWidth="1"/>
    <col min="9222" max="9222" width="13.7109375" style="1" customWidth="1"/>
    <col min="9223" max="9223" width="23" style="1" customWidth="1"/>
    <col min="9224" max="9469" width="9.140625" style="1"/>
    <col min="9470" max="9470" width="4.140625" style="1" customWidth="1"/>
    <col min="9471" max="9471" width="25" style="1" customWidth="1"/>
    <col min="9472" max="9472" width="17.5703125" style="1" customWidth="1"/>
    <col min="9473" max="9473" width="17.7109375" style="1" customWidth="1"/>
    <col min="9474" max="9474" width="17" style="1" customWidth="1"/>
    <col min="9475" max="9475" width="16.42578125" style="1" customWidth="1"/>
    <col min="9476" max="9476" width="23" style="1" customWidth="1"/>
    <col min="9477" max="9477" width="13.42578125" style="1" customWidth="1"/>
    <col min="9478" max="9478" width="13.7109375" style="1" customWidth="1"/>
    <col min="9479" max="9479" width="23" style="1" customWidth="1"/>
    <col min="9480" max="9725" width="9.140625" style="1"/>
    <col min="9726" max="9726" width="4.140625" style="1" customWidth="1"/>
    <col min="9727" max="9727" width="25" style="1" customWidth="1"/>
    <col min="9728" max="9728" width="17.5703125" style="1" customWidth="1"/>
    <col min="9729" max="9729" width="17.7109375" style="1" customWidth="1"/>
    <col min="9730" max="9730" width="17" style="1" customWidth="1"/>
    <col min="9731" max="9731" width="16.42578125" style="1" customWidth="1"/>
    <col min="9732" max="9732" width="23" style="1" customWidth="1"/>
    <col min="9733" max="9733" width="13.42578125" style="1" customWidth="1"/>
    <col min="9734" max="9734" width="13.7109375" style="1" customWidth="1"/>
    <col min="9735" max="9735" width="23" style="1" customWidth="1"/>
    <col min="9736" max="9981" width="9.140625" style="1"/>
    <col min="9982" max="9982" width="4.140625" style="1" customWidth="1"/>
    <col min="9983" max="9983" width="25" style="1" customWidth="1"/>
    <col min="9984" max="9984" width="17.5703125" style="1" customWidth="1"/>
    <col min="9985" max="9985" width="17.7109375" style="1" customWidth="1"/>
    <col min="9986" max="9986" width="17" style="1" customWidth="1"/>
    <col min="9987" max="9987" width="16.42578125" style="1" customWidth="1"/>
    <col min="9988" max="9988" width="23" style="1" customWidth="1"/>
    <col min="9989" max="9989" width="13.42578125" style="1" customWidth="1"/>
    <col min="9990" max="9990" width="13.7109375" style="1" customWidth="1"/>
    <col min="9991" max="9991" width="23" style="1" customWidth="1"/>
    <col min="9992" max="10237" width="9.140625" style="1"/>
    <col min="10238" max="10238" width="4.140625" style="1" customWidth="1"/>
    <col min="10239" max="10239" width="25" style="1" customWidth="1"/>
    <col min="10240" max="10240" width="17.5703125" style="1" customWidth="1"/>
    <col min="10241" max="10241" width="17.7109375" style="1" customWidth="1"/>
    <col min="10242" max="10242" width="17" style="1" customWidth="1"/>
    <col min="10243" max="10243" width="16.42578125" style="1" customWidth="1"/>
    <col min="10244" max="10244" width="23" style="1" customWidth="1"/>
    <col min="10245" max="10245" width="13.42578125" style="1" customWidth="1"/>
    <col min="10246" max="10246" width="13.7109375" style="1" customWidth="1"/>
    <col min="10247" max="10247" width="23" style="1" customWidth="1"/>
    <col min="10248" max="10493" width="9.140625" style="1"/>
    <col min="10494" max="10494" width="4.140625" style="1" customWidth="1"/>
    <col min="10495" max="10495" width="25" style="1" customWidth="1"/>
    <col min="10496" max="10496" width="17.5703125" style="1" customWidth="1"/>
    <col min="10497" max="10497" width="17.7109375" style="1" customWidth="1"/>
    <col min="10498" max="10498" width="17" style="1" customWidth="1"/>
    <col min="10499" max="10499" width="16.42578125" style="1" customWidth="1"/>
    <col min="10500" max="10500" width="23" style="1" customWidth="1"/>
    <col min="10501" max="10501" width="13.42578125" style="1" customWidth="1"/>
    <col min="10502" max="10502" width="13.7109375" style="1" customWidth="1"/>
    <col min="10503" max="10503" width="23" style="1" customWidth="1"/>
    <col min="10504" max="10749" width="9.140625" style="1"/>
    <col min="10750" max="10750" width="4.140625" style="1" customWidth="1"/>
    <col min="10751" max="10751" width="25" style="1" customWidth="1"/>
    <col min="10752" max="10752" width="17.5703125" style="1" customWidth="1"/>
    <col min="10753" max="10753" width="17.7109375" style="1" customWidth="1"/>
    <col min="10754" max="10754" width="17" style="1" customWidth="1"/>
    <col min="10755" max="10755" width="16.42578125" style="1" customWidth="1"/>
    <col min="10756" max="10756" width="23" style="1" customWidth="1"/>
    <col min="10757" max="10757" width="13.42578125" style="1" customWidth="1"/>
    <col min="10758" max="10758" width="13.7109375" style="1" customWidth="1"/>
    <col min="10759" max="10759" width="23" style="1" customWidth="1"/>
    <col min="10760" max="11005" width="9.140625" style="1"/>
    <col min="11006" max="11006" width="4.140625" style="1" customWidth="1"/>
    <col min="11007" max="11007" width="25" style="1" customWidth="1"/>
    <col min="11008" max="11008" width="17.5703125" style="1" customWidth="1"/>
    <col min="11009" max="11009" width="17.7109375" style="1" customWidth="1"/>
    <col min="11010" max="11010" width="17" style="1" customWidth="1"/>
    <col min="11011" max="11011" width="16.42578125" style="1" customWidth="1"/>
    <col min="11012" max="11012" width="23" style="1" customWidth="1"/>
    <col min="11013" max="11013" width="13.42578125" style="1" customWidth="1"/>
    <col min="11014" max="11014" width="13.7109375" style="1" customWidth="1"/>
    <col min="11015" max="11015" width="23" style="1" customWidth="1"/>
    <col min="11016" max="11261" width="9.140625" style="1"/>
    <col min="11262" max="11262" width="4.140625" style="1" customWidth="1"/>
    <col min="11263" max="11263" width="25" style="1" customWidth="1"/>
    <col min="11264" max="11264" width="17.5703125" style="1" customWidth="1"/>
    <col min="11265" max="11265" width="17.7109375" style="1" customWidth="1"/>
    <col min="11266" max="11266" width="17" style="1" customWidth="1"/>
    <col min="11267" max="11267" width="16.42578125" style="1" customWidth="1"/>
    <col min="11268" max="11268" width="23" style="1" customWidth="1"/>
    <col min="11269" max="11269" width="13.42578125" style="1" customWidth="1"/>
    <col min="11270" max="11270" width="13.7109375" style="1" customWidth="1"/>
    <col min="11271" max="11271" width="23" style="1" customWidth="1"/>
    <col min="11272" max="11517" width="9.140625" style="1"/>
    <col min="11518" max="11518" width="4.140625" style="1" customWidth="1"/>
    <col min="11519" max="11519" width="25" style="1" customWidth="1"/>
    <col min="11520" max="11520" width="17.5703125" style="1" customWidth="1"/>
    <col min="11521" max="11521" width="17.7109375" style="1" customWidth="1"/>
    <col min="11522" max="11522" width="17" style="1" customWidth="1"/>
    <col min="11523" max="11523" width="16.42578125" style="1" customWidth="1"/>
    <col min="11524" max="11524" width="23" style="1" customWidth="1"/>
    <col min="11525" max="11525" width="13.42578125" style="1" customWidth="1"/>
    <col min="11526" max="11526" width="13.7109375" style="1" customWidth="1"/>
    <col min="11527" max="11527" width="23" style="1" customWidth="1"/>
    <col min="11528" max="11773" width="9.140625" style="1"/>
    <col min="11774" max="11774" width="4.140625" style="1" customWidth="1"/>
    <col min="11775" max="11775" width="25" style="1" customWidth="1"/>
    <col min="11776" max="11776" width="17.5703125" style="1" customWidth="1"/>
    <col min="11777" max="11777" width="17.7109375" style="1" customWidth="1"/>
    <col min="11778" max="11778" width="17" style="1" customWidth="1"/>
    <col min="11779" max="11779" width="16.42578125" style="1" customWidth="1"/>
    <col min="11780" max="11780" width="23" style="1" customWidth="1"/>
    <col min="11781" max="11781" width="13.42578125" style="1" customWidth="1"/>
    <col min="11782" max="11782" width="13.7109375" style="1" customWidth="1"/>
    <col min="11783" max="11783" width="23" style="1" customWidth="1"/>
    <col min="11784" max="12029" width="9.140625" style="1"/>
    <col min="12030" max="12030" width="4.140625" style="1" customWidth="1"/>
    <col min="12031" max="12031" width="25" style="1" customWidth="1"/>
    <col min="12032" max="12032" width="17.5703125" style="1" customWidth="1"/>
    <col min="12033" max="12033" width="17.7109375" style="1" customWidth="1"/>
    <col min="12034" max="12034" width="17" style="1" customWidth="1"/>
    <col min="12035" max="12035" width="16.42578125" style="1" customWidth="1"/>
    <col min="12036" max="12036" width="23" style="1" customWidth="1"/>
    <col min="12037" max="12037" width="13.42578125" style="1" customWidth="1"/>
    <col min="12038" max="12038" width="13.7109375" style="1" customWidth="1"/>
    <col min="12039" max="12039" width="23" style="1" customWidth="1"/>
    <col min="12040" max="12285" width="9.140625" style="1"/>
    <col min="12286" max="12286" width="4.140625" style="1" customWidth="1"/>
    <col min="12287" max="12287" width="25" style="1" customWidth="1"/>
    <col min="12288" max="12288" width="17.5703125" style="1" customWidth="1"/>
    <col min="12289" max="12289" width="17.7109375" style="1" customWidth="1"/>
    <col min="12290" max="12290" width="17" style="1" customWidth="1"/>
    <col min="12291" max="12291" width="16.42578125" style="1" customWidth="1"/>
    <col min="12292" max="12292" width="23" style="1" customWidth="1"/>
    <col min="12293" max="12293" width="13.42578125" style="1" customWidth="1"/>
    <col min="12294" max="12294" width="13.7109375" style="1" customWidth="1"/>
    <col min="12295" max="12295" width="23" style="1" customWidth="1"/>
    <col min="12296" max="12541" width="9.140625" style="1"/>
    <col min="12542" max="12542" width="4.140625" style="1" customWidth="1"/>
    <col min="12543" max="12543" width="25" style="1" customWidth="1"/>
    <col min="12544" max="12544" width="17.5703125" style="1" customWidth="1"/>
    <col min="12545" max="12545" width="17.7109375" style="1" customWidth="1"/>
    <col min="12546" max="12546" width="17" style="1" customWidth="1"/>
    <col min="12547" max="12547" width="16.42578125" style="1" customWidth="1"/>
    <col min="12548" max="12548" width="23" style="1" customWidth="1"/>
    <col min="12549" max="12549" width="13.42578125" style="1" customWidth="1"/>
    <col min="12550" max="12550" width="13.7109375" style="1" customWidth="1"/>
    <col min="12551" max="12551" width="23" style="1" customWidth="1"/>
    <col min="12552" max="12797" width="9.140625" style="1"/>
    <col min="12798" max="12798" width="4.140625" style="1" customWidth="1"/>
    <col min="12799" max="12799" width="25" style="1" customWidth="1"/>
    <col min="12800" max="12800" width="17.5703125" style="1" customWidth="1"/>
    <col min="12801" max="12801" width="17.7109375" style="1" customWidth="1"/>
    <col min="12802" max="12802" width="17" style="1" customWidth="1"/>
    <col min="12803" max="12803" width="16.42578125" style="1" customWidth="1"/>
    <col min="12804" max="12804" width="23" style="1" customWidth="1"/>
    <col min="12805" max="12805" width="13.42578125" style="1" customWidth="1"/>
    <col min="12806" max="12806" width="13.7109375" style="1" customWidth="1"/>
    <col min="12807" max="12807" width="23" style="1" customWidth="1"/>
    <col min="12808" max="13053" width="9.140625" style="1"/>
    <col min="13054" max="13054" width="4.140625" style="1" customWidth="1"/>
    <col min="13055" max="13055" width="25" style="1" customWidth="1"/>
    <col min="13056" max="13056" width="17.5703125" style="1" customWidth="1"/>
    <col min="13057" max="13057" width="17.7109375" style="1" customWidth="1"/>
    <col min="13058" max="13058" width="17" style="1" customWidth="1"/>
    <col min="13059" max="13059" width="16.42578125" style="1" customWidth="1"/>
    <col min="13060" max="13060" width="23" style="1" customWidth="1"/>
    <col min="13061" max="13061" width="13.42578125" style="1" customWidth="1"/>
    <col min="13062" max="13062" width="13.7109375" style="1" customWidth="1"/>
    <col min="13063" max="13063" width="23" style="1" customWidth="1"/>
    <col min="13064" max="13309" width="9.140625" style="1"/>
    <col min="13310" max="13310" width="4.140625" style="1" customWidth="1"/>
    <col min="13311" max="13311" width="25" style="1" customWidth="1"/>
    <col min="13312" max="13312" width="17.5703125" style="1" customWidth="1"/>
    <col min="13313" max="13313" width="17.7109375" style="1" customWidth="1"/>
    <col min="13314" max="13314" width="17" style="1" customWidth="1"/>
    <col min="13315" max="13315" width="16.42578125" style="1" customWidth="1"/>
    <col min="13316" max="13316" width="23" style="1" customWidth="1"/>
    <col min="13317" max="13317" width="13.42578125" style="1" customWidth="1"/>
    <col min="13318" max="13318" width="13.7109375" style="1" customWidth="1"/>
    <col min="13319" max="13319" width="23" style="1" customWidth="1"/>
    <col min="13320" max="13565" width="9.140625" style="1"/>
    <col min="13566" max="13566" width="4.140625" style="1" customWidth="1"/>
    <col min="13567" max="13567" width="25" style="1" customWidth="1"/>
    <col min="13568" max="13568" width="17.5703125" style="1" customWidth="1"/>
    <col min="13569" max="13569" width="17.7109375" style="1" customWidth="1"/>
    <col min="13570" max="13570" width="17" style="1" customWidth="1"/>
    <col min="13571" max="13571" width="16.42578125" style="1" customWidth="1"/>
    <col min="13572" max="13572" width="23" style="1" customWidth="1"/>
    <col min="13573" max="13573" width="13.42578125" style="1" customWidth="1"/>
    <col min="13574" max="13574" width="13.7109375" style="1" customWidth="1"/>
    <col min="13575" max="13575" width="23" style="1" customWidth="1"/>
    <col min="13576" max="13821" width="9.140625" style="1"/>
    <col min="13822" max="13822" width="4.140625" style="1" customWidth="1"/>
    <col min="13823" max="13823" width="25" style="1" customWidth="1"/>
    <col min="13824" max="13824" width="17.5703125" style="1" customWidth="1"/>
    <col min="13825" max="13825" width="17.7109375" style="1" customWidth="1"/>
    <col min="13826" max="13826" width="17" style="1" customWidth="1"/>
    <col min="13827" max="13827" width="16.42578125" style="1" customWidth="1"/>
    <col min="13828" max="13828" width="23" style="1" customWidth="1"/>
    <col min="13829" max="13829" width="13.42578125" style="1" customWidth="1"/>
    <col min="13830" max="13830" width="13.7109375" style="1" customWidth="1"/>
    <col min="13831" max="13831" width="23" style="1" customWidth="1"/>
    <col min="13832" max="14077" width="9.140625" style="1"/>
    <col min="14078" max="14078" width="4.140625" style="1" customWidth="1"/>
    <col min="14079" max="14079" width="25" style="1" customWidth="1"/>
    <col min="14080" max="14080" width="17.5703125" style="1" customWidth="1"/>
    <col min="14081" max="14081" width="17.7109375" style="1" customWidth="1"/>
    <col min="14082" max="14082" width="17" style="1" customWidth="1"/>
    <col min="14083" max="14083" width="16.42578125" style="1" customWidth="1"/>
    <col min="14084" max="14084" width="23" style="1" customWidth="1"/>
    <col min="14085" max="14085" width="13.42578125" style="1" customWidth="1"/>
    <col min="14086" max="14086" width="13.7109375" style="1" customWidth="1"/>
    <col min="14087" max="14087" width="23" style="1" customWidth="1"/>
    <col min="14088" max="14333" width="9.140625" style="1"/>
    <col min="14334" max="14334" width="4.140625" style="1" customWidth="1"/>
    <col min="14335" max="14335" width="25" style="1" customWidth="1"/>
    <col min="14336" max="14336" width="17.5703125" style="1" customWidth="1"/>
    <col min="14337" max="14337" width="17.7109375" style="1" customWidth="1"/>
    <col min="14338" max="14338" width="17" style="1" customWidth="1"/>
    <col min="14339" max="14339" width="16.42578125" style="1" customWidth="1"/>
    <col min="14340" max="14340" width="23" style="1" customWidth="1"/>
    <col min="14341" max="14341" width="13.42578125" style="1" customWidth="1"/>
    <col min="14342" max="14342" width="13.7109375" style="1" customWidth="1"/>
    <col min="14343" max="14343" width="23" style="1" customWidth="1"/>
    <col min="14344" max="14589" width="9.140625" style="1"/>
    <col min="14590" max="14590" width="4.140625" style="1" customWidth="1"/>
    <col min="14591" max="14591" width="25" style="1" customWidth="1"/>
    <col min="14592" max="14592" width="17.5703125" style="1" customWidth="1"/>
    <col min="14593" max="14593" width="17.7109375" style="1" customWidth="1"/>
    <col min="14594" max="14594" width="17" style="1" customWidth="1"/>
    <col min="14595" max="14595" width="16.42578125" style="1" customWidth="1"/>
    <col min="14596" max="14596" width="23" style="1" customWidth="1"/>
    <col min="14597" max="14597" width="13.42578125" style="1" customWidth="1"/>
    <col min="14598" max="14598" width="13.7109375" style="1" customWidth="1"/>
    <col min="14599" max="14599" width="23" style="1" customWidth="1"/>
    <col min="14600" max="14845" width="9.140625" style="1"/>
    <col min="14846" max="14846" width="4.140625" style="1" customWidth="1"/>
    <col min="14847" max="14847" width="25" style="1" customWidth="1"/>
    <col min="14848" max="14848" width="17.5703125" style="1" customWidth="1"/>
    <col min="14849" max="14849" width="17.7109375" style="1" customWidth="1"/>
    <col min="14850" max="14850" width="17" style="1" customWidth="1"/>
    <col min="14851" max="14851" width="16.42578125" style="1" customWidth="1"/>
    <col min="14852" max="14852" width="23" style="1" customWidth="1"/>
    <col min="14853" max="14853" width="13.42578125" style="1" customWidth="1"/>
    <col min="14854" max="14854" width="13.7109375" style="1" customWidth="1"/>
    <col min="14855" max="14855" width="23" style="1" customWidth="1"/>
    <col min="14856" max="15101" width="9.140625" style="1"/>
    <col min="15102" max="15102" width="4.140625" style="1" customWidth="1"/>
    <col min="15103" max="15103" width="25" style="1" customWidth="1"/>
    <col min="15104" max="15104" width="17.5703125" style="1" customWidth="1"/>
    <col min="15105" max="15105" width="17.7109375" style="1" customWidth="1"/>
    <col min="15106" max="15106" width="17" style="1" customWidth="1"/>
    <col min="15107" max="15107" width="16.42578125" style="1" customWidth="1"/>
    <col min="15108" max="15108" width="23" style="1" customWidth="1"/>
    <col min="15109" max="15109" width="13.42578125" style="1" customWidth="1"/>
    <col min="15110" max="15110" width="13.7109375" style="1" customWidth="1"/>
    <col min="15111" max="15111" width="23" style="1" customWidth="1"/>
    <col min="15112" max="15357" width="9.140625" style="1"/>
    <col min="15358" max="15358" width="4.140625" style="1" customWidth="1"/>
    <col min="15359" max="15359" width="25" style="1" customWidth="1"/>
    <col min="15360" max="15360" width="17.5703125" style="1" customWidth="1"/>
    <col min="15361" max="15361" width="17.7109375" style="1" customWidth="1"/>
    <col min="15362" max="15362" width="17" style="1" customWidth="1"/>
    <col min="15363" max="15363" width="16.42578125" style="1" customWidth="1"/>
    <col min="15364" max="15364" width="23" style="1" customWidth="1"/>
    <col min="15365" max="15365" width="13.42578125" style="1" customWidth="1"/>
    <col min="15366" max="15366" width="13.7109375" style="1" customWidth="1"/>
    <col min="15367" max="15367" width="23" style="1" customWidth="1"/>
    <col min="15368" max="15613" width="9.140625" style="1"/>
    <col min="15614" max="15614" width="4.140625" style="1" customWidth="1"/>
    <col min="15615" max="15615" width="25" style="1" customWidth="1"/>
    <col min="15616" max="15616" width="17.5703125" style="1" customWidth="1"/>
    <col min="15617" max="15617" width="17.7109375" style="1" customWidth="1"/>
    <col min="15618" max="15618" width="17" style="1" customWidth="1"/>
    <col min="15619" max="15619" width="16.42578125" style="1" customWidth="1"/>
    <col min="15620" max="15620" width="23" style="1" customWidth="1"/>
    <col min="15621" max="15621" width="13.42578125" style="1" customWidth="1"/>
    <col min="15622" max="15622" width="13.7109375" style="1" customWidth="1"/>
    <col min="15623" max="15623" width="23" style="1" customWidth="1"/>
    <col min="15624" max="15869" width="9.140625" style="1"/>
    <col min="15870" max="15870" width="4.140625" style="1" customWidth="1"/>
    <col min="15871" max="15871" width="25" style="1" customWidth="1"/>
    <col min="15872" max="15872" width="17.5703125" style="1" customWidth="1"/>
    <col min="15873" max="15873" width="17.7109375" style="1" customWidth="1"/>
    <col min="15874" max="15874" width="17" style="1" customWidth="1"/>
    <col min="15875" max="15875" width="16.42578125" style="1" customWidth="1"/>
    <col min="15876" max="15876" width="23" style="1" customWidth="1"/>
    <col min="15877" max="15877" width="13.42578125" style="1" customWidth="1"/>
    <col min="15878" max="15878" width="13.7109375" style="1" customWidth="1"/>
    <col min="15879" max="15879" width="23" style="1" customWidth="1"/>
    <col min="15880" max="16125" width="9.140625" style="1"/>
    <col min="16126" max="16126" width="4.140625" style="1" customWidth="1"/>
    <col min="16127" max="16127" width="25" style="1" customWidth="1"/>
    <col min="16128" max="16128" width="17.5703125" style="1" customWidth="1"/>
    <col min="16129" max="16129" width="17.7109375" style="1" customWidth="1"/>
    <col min="16130" max="16130" width="17" style="1" customWidth="1"/>
    <col min="16131" max="16131" width="16.42578125" style="1" customWidth="1"/>
    <col min="16132" max="16132" width="23" style="1" customWidth="1"/>
    <col min="16133" max="16133" width="13.42578125" style="1" customWidth="1"/>
    <col min="16134" max="16134" width="13.7109375" style="1" customWidth="1"/>
    <col min="16135" max="16135" width="23" style="1" customWidth="1"/>
    <col min="16136" max="16384" width="9.140625" style="1"/>
  </cols>
  <sheetData>
    <row r="1" spans="1:7" x14ac:dyDescent="0.25">
      <c r="G1" s="2" t="s">
        <v>136</v>
      </c>
    </row>
    <row r="2" spans="1:7" x14ac:dyDescent="0.25">
      <c r="G2" s="2" t="s">
        <v>0</v>
      </c>
    </row>
    <row r="3" spans="1:7" x14ac:dyDescent="0.25">
      <c r="G3" s="2" t="s">
        <v>138</v>
      </c>
    </row>
    <row r="5" spans="1:7" x14ac:dyDescent="0.25">
      <c r="G5" s="2" t="s">
        <v>137</v>
      </c>
    </row>
    <row r="6" spans="1:7" ht="16.5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125" t="s">
        <v>134</v>
      </c>
      <c r="B7" s="125"/>
      <c r="C7" s="125"/>
      <c r="D7" s="125"/>
      <c r="E7" s="125"/>
      <c r="F7" s="125"/>
      <c r="G7" s="125"/>
    </row>
    <row r="8" spans="1:7" ht="15.75" customHeight="1" x14ac:dyDescent="0.25">
      <c r="A8" s="125" t="s">
        <v>135</v>
      </c>
      <c r="B8" s="125"/>
      <c r="C8" s="125"/>
      <c r="D8" s="125"/>
      <c r="E8" s="125"/>
      <c r="F8" s="125"/>
      <c r="G8" s="125"/>
    </row>
    <row r="9" spans="1:7" ht="19.5" customHeight="1" x14ac:dyDescent="0.25">
      <c r="A9" s="125" t="s">
        <v>192</v>
      </c>
      <c r="B9" s="125"/>
      <c r="C9" s="125"/>
      <c r="D9" s="125"/>
      <c r="E9" s="125"/>
      <c r="F9" s="125"/>
      <c r="G9" s="125"/>
    </row>
    <row r="10" spans="1:7" x14ac:dyDescent="0.25">
      <c r="A10" s="4"/>
      <c r="B10" s="4"/>
      <c r="C10" s="4"/>
      <c r="D10" s="4"/>
      <c r="E10" s="4"/>
      <c r="F10" s="4"/>
      <c r="G10" s="4"/>
    </row>
    <row r="11" spans="1:7" ht="15.75" customHeight="1" x14ac:dyDescent="0.25">
      <c r="A11" s="4"/>
      <c r="B11" s="125"/>
      <c r="C11" s="125"/>
      <c r="D11" s="125"/>
      <c r="E11" s="125"/>
      <c r="F11" s="125"/>
      <c r="G11" s="4"/>
    </row>
    <row r="13" spans="1:7" s="6" customFormat="1" ht="107.25" customHeight="1" x14ac:dyDescent="0.25">
      <c r="A13" s="77" t="s">
        <v>109</v>
      </c>
      <c r="B13" s="77" t="s">
        <v>110</v>
      </c>
      <c r="C13" s="77" t="s">
        <v>1</v>
      </c>
      <c r="D13" s="77" t="s">
        <v>111</v>
      </c>
      <c r="E13" s="77" t="s">
        <v>2</v>
      </c>
      <c r="F13" s="77" t="s">
        <v>3</v>
      </c>
      <c r="G13" s="77" t="s">
        <v>112</v>
      </c>
    </row>
    <row r="14" spans="1:7" s="8" customFormat="1" ht="18.75" customHeight="1" x14ac:dyDescent="0.25">
      <c r="A14" s="78">
        <v>1</v>
      </c>
      <c r="B14" s="78">
        <v>2</v>
      </c>
      <c r="C14" s="79">
        <v>3</v>
      </c>
      <c r="D14" s="78">
        <v>4</v>
      </c>
      <c r="E14" s="78">
        <v>5</v>
      </c>
      <c r="F14" s="78">
        <v>6</v>
      </c>
      <c r="G14" s="78">
        <v>7</v>
      </c>
    </row>
    <row r="15" spans="1:7" ht="24.95" customHeight="1" x14ac:dyDescent="0.25">
      <c r="A15" s="64" t="s">
        <v>59</v>
      </c>
      <c r="B15" s="64" t="s">
        <v>59</v>
      </c>
      <c r="C15" s="80" t="s">
        <v>67</v>
      </c>
      <c r="D15" s="39">
        <v>4</v>
      </c>
      <c r="E15" s="41">
        <v>0.17</v>
      </c>
      <c r="F15" s="41">
        <v>0.18427499999999999</v>
      </c>
      <c r="G15" s="13">
        <f t="shared" ref="G15:G62" si="0">E15-F15</f>
        <v>-1.4274999999999982E-2</v>
      </c>
    </row>
    <row r="16" spans="1:7" ht="24.95" customHeight="1" x14ac:dyDescent="0.25">
      <c r="A16" s="84" t="s">
        <v>60</v>
      </c>
      <c r="B16" s="84" t="s">
        <v>60</v>
      </c>
      <c r="C16" s="80" t="s">
        <v>94</v>
      </c>
      <c r="D16" s="39">
        <v>7</v>
      </c>
      <c r="E16" s="41">
        <v>1E-4</v>
      </c>
      <c r="F16" s="41">
        <v>3.0000000000000001E-6</v>
      </c>
      <c r="G16" s="13">
        <f t="shared" si="0"/>
        <v>9.7E-5</v>
      </c>
    </row>
    <row r="17" spans="1:8" ht="24.95" customHeight="1" x14ac:dyDescent="0.25">
      <c r="A17" s="84" t="s">
        <v>60</v>
      </c>
      <c r="B17" s="84" t="s">
        <v>60</v>
      </c>
      <c r="C17" s="80" t="s">
        <v>4</v>
      </c>
      <c r="D17" s="39">
        <v>6</v>
      </c>
      <c r="E17" s="18">
        <v>0</v>
      </c>
      <c r="F17" s="18">
        <v>5.3999999999999998E-5</v>
      </c>
      <c r="G17" s="13">
        <f t="shared" si="0"/>
        <v>-5.3999999999999998E-5</v>
      </c>
      <c r="H17" s="37"/>
    </row>
    <row r="18" spans="1:8" ht="24.95" customHeight="1" x14ac:dyDescent="0.25">
      <c r="A18" s="64" t="s">
        <v>59</v>
      </c>
      <c r="B18" s="64" t="s">
        <v>59</v>
      </c>
      <c r="C18" s="80" t="s">
        <v>5</v>
      </c>
      <c r="D18" s="39">
        <v>7</v>
      </c>
      <c r="E18" s="41">
        <v>0</v>
      </c>
      <c r="F18" s="41">
        <v>0</v>
      </c>
      <c r="G18" s="13">
        <f t="shared" si="0"/>
        <v>0</v>
      </c>
      <c r="H18" s="37"/>
    </row>
    <row r="19" spans="1:8" ht="24.95" customHeight="1" x14ac:dyDescent="0.25">
      <c r="A19" s="64" t="s">
        <v>59</v>
      </c>
      <c r="B19" s="64" t="s">
        <v>59</v>
      </c>
      <c r="C19" s="19" t="s">
        <v>132</v>
      </c>
      <c r="D19" s="40">
        <v>6</v>
      </c>
      <c r="E19" s="41">
        <v>1E-4</v>
      </c>
      <c r="F19" s="41">
        <v>7.9999999999999996E-6</v>
      </c>
      <c r="G19" s="13">
        <f t="shared" si="0"/>
        <v>9.2E-5</v>
      </c>
    </row>
    <row r="20" spans="1:8" ht="24.95" customHeight="1" x14ac:dyDescent="0.25">
      <c r="A20" s="84" t="s">
        <v>60</v>
      </c>
      <c r="B20" s="84" t="s">
        <v>60</v>
      </c>
      <c r="C20" s="19" t="s">
        <v>132</v>
      </c>
      <c r="D20" s="40">
        <v>6</v>
      </c>
      <c r="E20" s="41">
        <v>1E-4</v>
      </c>
      <c r="F20" s="41">
        <v>7.8999999999999996E-5</v>
      </c>
      <c r="G20" s="13">
        <f t="shared" si="0"/>
        <v>2.1000000000000009E-5</v>
      </c>
    </row>
    <row r="21" spans="1:8" ht="24.95" customHeight="1" x14ac:dyDescent="0.25">
      <c r="A21" s="84" t="s">
        <v>60</v>
      </c>
      <c r="B21" s="84" t="s">
        <v>60</v>
      </c>
      <c r="C21" s="19" t="s">
        <v>6</v>
      </c>
      <c r="D21" s="40">
        <v>6</v>
      </c>
      <c r="E21" s="41">
        <v>0</v>
      </c>
      <c r="F21" s="41">
        <v>0</v>
      </c>
      <c r="G21" s="13">
        <f t="shared" si="0"/>
        <v>0</v>
      </c>
      <c r="H21" s="37"/>
    </row>
    <row r="22" spans="1:8" ht="24.95" customHeight="1" x14ac:dyDescent="0.25">
      <c r="A22" s="46" t="s">
        <v>14</v>
      </c>
      <c r="B22" s="46" t="s">
        <v>14</v>
      </c>
      <c r="C22" s="19" t="s">
        <v>7</v>
      </c>
      <c r="D22" s="40">
        <v>6</v>
      </c>
      <c r="E22" s="41">
        <v>0</v>
      </c>
      <c r="F22" s="41">
        <v>0</v>
      </c>
      <c r="G22" s="13">
        <f t="shared" si="0"/>
        <v>0</v>
      </c>
      <c r="H22" s="37"/>
    </row>
    <row r="23" spans="1:8" ht="24.95" customHeight="1" x14ac:dyDescent="0.25">
      <c r="A23" s="46" t="s">
        <v>14</v>
      </c>
      <c r="B23" s="46" t="s">
        <v>14</v>
      </c>
      <c r="C23" s="21" t="s">
        <v>8</v>
      </c>
      <c r="D23" s="40">
        <v>6</v>
      </c>
      <c r="E23" s="44">
        <v>0</v>
      </c>
      <c r="F23" s="44">
        <v>0</v>
      </c>
      <c r="G23" s="13">
        <f t="shared" si="0"/>
        <v>0</v>
      </c>
      <c r="H23" s="37"/>
    </row>
    <row r="24" spans="1:8" ht="24.95" customHeight="1" x14ac:dyDescent="0.25">
      <c r="A24" s="84" t="s">
        <v>60</v>
      </c>
      <c r="B24" s="84" t="s">
        <v>60</v>
      </c>
      <c r="C24" s="21" t="s">
        <v>8</v>
      </c>
      <c r="D24" s="40">
        <v>6</v>
      </c>
      <c r="E24" s="44">
        <v>0</v>
      </c>
      <c r="F24" s="44">
        <v>0</v>
      </c>
      <c r="G24" s="13">
        <f t="shared" si="0"/>
        <v>0</v>
      </c>
      <c r="H24" s="37"/>
    </row>
    <row r="25" spans="1:8" ht="24.95" customHeight="1" x14ac:dyDescent="0.25">
      <c r="A25" s="46" t="s">
        <v>14</v>
      </c>
      <c r="B25" s="46" t="s">
        <v>14</v>
      </c>
      <c r="C25" s="19" t="s">
        <v>9</v>
      </c>
      <c r="D25" s="40">
        <v>5</v>
      </c>
      <c r="E25" s="41">
        <v>9.4999999999999998E-3</v>
      </c>
      <c r="F25" s="41">
        <v>5.2059999999999997E-3</v>
      </c>
      <c r="G25" s="13">
        <f t="shared" si="0"/>
        <v>4.2940000000000001E-3</v>
      </c>
    </row>
    <row r="26" spans="1:8" ht="24.95" customHeight="1" x14ac:dyDescent="0.25">
      <c r="A26" s="64" t="s">
        <v>59</v>
      </c>
      <c r="B26" s="64" t="s">
        <v>74</v>
      </c>
      <c r="C26" s="15" t="s">
        <v>10</v>
      </c>
      <c r="D26" s="40">
        <v>5</v>
      </c>
      <c r="E26" s="12">
        <v>4.0000000000000001E-3</v>
      </c>
      <c r="F26" s="12">
        <v>4.8069999999999996E-3</v>
      </c>
      <c r="G26" s="13">
        <f t="shared" si="0"/>
        <v>-8.0699999999999956E-4</v>
      </c>
    </row>
    <row r="27" spans="1:8" ht="24.95" customHeight="1" x14ac:dyDescent="0.25">
      <c r="A27" s="46" t="s">
        <v>162</v>
      </c>
      <c r="B27" s="46" t="s">
        <v>162</v>
      </c>
      <c r="C27" s="15" t="s">
        <v>11</v>
      </c>
      <c r="D27" s="40">
        <v>5</v>
      </c>
      <c r="E27" s="12">
        <v>2E-3</v>
      </c>
      <c r="F27" s="12">
        <v>0</v>
      </c>
      <c r="G27" s="13">
        <f t="shared" si="0"/>
        <v>2E-3</v>
      </c>
    </row>
    <row r="28" spans="1:8" ht="24.95" customHeight="1" x14ac:dyDescent="0.25">
      <c r="A28" s="66" t="s">
        <v>15</v>
      </c>
      <c r="B28" s="66" t="s">
        <v>15</v>
      </c>
      <c r="C28" s="15" t="s">
        <v>91</v>
      </c>
      <c r="D28" s="40">
        <v>5</v>
      </c>
      <c r="E28" s="12">
        <v>3.5999999999999997E-2</v>
      </c>
      <c r="F28" s="12">
        <v>3.2582E-2</v>
      </c>
      <c r="G28" s="13">
        <f t="shared" si="0"/>
        <v>3.4179999999999974E-3</v>
      </c>
    </row>
    <row r="29" spans="1:8" ht="24.95" customHeight="1" x14ac:dyDescent="0.25">
      <c r="A29" s="88" t="s">
        <v>59</v>
      </c>
      <c r="B29" s="88" t="s">
        <v>59</v>
      </c>
      <c r="C29" s="26" t="s">
        <v>126</v>
      </c>
      <c r="D29" s="40">
        <v>5</v>
      </c>
      <c r="E29" s="12">
        <v>5.0000000000000001E-4</v>
      </c>
      <c r="F29" s="12">
        <v>3.5820000000000001E-3</v>
      </c>
      <c r="G29" s="89">
        <f t="shared" si="0"/>
        <v>-3.0820000000000001E-3</v>
      </c>
    </row>
    <row r="30" spans="1:8" ht="24.95" customHeight="1" x14ac:dyDescent="0.25">
      <c r="A30" s="64" t="s">
        <v>59</v>
      </c>
      <c r="B30" s="88" t="s">
        <v>59</v>
      </c>
      <c r="C30" s="29" t="s">
        <v>13</v>
      </c>
      <c r="D30" s="40">
        <v>7</v>
      </c>
      <c r="E30" s="12">
        <v>0</v>
      </c>
      <c r="F30" s="12">
        <v>0</v>
      </c>
      <c r="G30" s="13">
        <f t="shared" si="0"/>
        <v>0</v>
      </c>
    </row>
    <row r="31" spans="1:8" ht="24.95" customHeight="1" x14ac:dyDescent="0.25">
      <c r="A31" s="46" t="s">
        <v>14</v>
      </c>
      <c r="B31" s="46" t="s">
        <v>14</v>
      </c>
      <c r="C31" s="30" t="s">
        <v>98</v>
      </c>
      <c r="D31" s="40">
        <v>6</v>
      </c>
      <c r="E31" s="12">
        <v>3.0000000000000001E-3</v>
      </c>
      <c r="F31" s="12">
        <v>7.8100000000000001E-4</v>
      </c>
      <c r="G31" s="13">
        <f t="shared" si="0"/>
        <v>2.2190000000000001E-3</v>
      </c>
    </row>
    <row r="32" spans="1:8" ht="24.95" customHeight="1" x14ac:dyDescent="0.25">
      <c r="A32" s="46" t="s">
        <v>14</v>
      </c>
      <c r="B32" s="46" t="s">
        <v>14</v>
      </c>
      <c r="C32" s="20" t="s">
        <v>127</v>
      </c>
      <c r="D32" s="39">
        <v>7</v>
      </c>
      <c r="E32" s="12">
        <v>0</v>
      </c>
      <c r="F32" s="12">
        <v>0</v>
      </c>
      <c r="G32" s="13">
        <f t="shared" si="0"/>
        <v>0</v>
      </c>
    </row>
    <row r="33" spans="1:7" ht="24.95" customHeight="1" x14ac:dyDescent="0.25">
      <c r="A33" s="66" t="s">
        <v>15</v>
      </c>
      <c r="B33" s="66" t="s">
        <v>15</v>
      </c>
      <c r="C33" s="92" t="s">
        <v>78</v>
      </c>
      <c r="D33" s="40">
        <v>6</v>
      </c>
      <c r="E33" s="12">
        <v>1E-3</v>
      </c>
      <c r="F33" s="12">
        <v>4.2499999999999998E-4</v>
      </c>
      <c r="G33" s="13">
        <f t="shared" si="0"/>
        <v>5.7499999999999999E-4</v>
      </c>
    </row>
    <row r="34" spans="1:7" ht="24.95" customHeight="1" x14ac:dyDescent="0.25">
      <c r="A34" s="46" t="s">
        <v>14</v>
      </c>
      <c r="B34" s="46" t="s">
        <v>14</v>
      </c>
      <c r="C34" s="93" t="s">
        <v>79</v>
      </c>
      <c r="D34" s="40">
        <v>6</v>
      </c>
      <c r="E34" s="81">
        <v>0</v>
      </c>
      <c r="F34" s="81">
        <v>0</v>
      </c>
      <c r="G34" s="13">
        <f t="shared" si="0"/>
        <v>0</v>
      </c>
    </row>
    <row r="35" spans="1:7" ht="24.95" customHeight="1" x14ac:dyDescent="0.25">
      <c r="A35" s="84" t="s">
        <v>60</v>
      </c>
      <c r="B35" s="84" t="s">
        <v>60</v>
      </c>
      <c r="C35" s="20" t="s">
        <v>16</v>
      </c>
      <c r="D35" s="39">
        <v>6</v>
      </c>
      <c r="E35" s="12">
        <v>0</v>
      </c>
      <c r="F35" s="12">
        <v>0</v>
      </c>
      <c r="G35" s="13">
        <f t="shared" si="0"/>
        <v>0</v>
      </c>
    </row>
    <row r="36" spans="1:7" ht="24.95" customHeight="1" x14ac:dyDescent="0.25">
      <c r="A36" s="64" t="s">
        <v>59</v>
      </c>
      <c r="B36" s="88" t="s">
        <v>59</v>
      </c>
      <c r="C36" s="20" t="s">
        <v>189</v>
      </c>
      <c r="D36" s="39">
        <v>5</v>
      </c>
      <c r="E36" s="12">
        <v>0.05</v>
      </c>
      <c r="F36" s="12">
        <v>4.0550999999999997E-2</v>
      </c>
      <c r="G36" s="13">
        <f t="shared" si="0"/>
        <v>9.449000000000006E-3</v>
      </c>
    </row>
    <row r="37" spans="1:7" ht="24.95" customHeight="1" x14ac:dyDescent="0.25">
      <c r="A37" s="46" t="s">
        <v>14</v>
      </c>
      <c r="B37" s="46" t="s">
        <v>14</v>
      </c>
      <c r="C37" s="20" t="s">
        <v>17</v>
      </c>
      <c r="D37" s="40">
        <v>6</v>
      </c>
      <c r="E37" s="12">
        <v>1E-4</v>
      </c>
      <c r="F37" s="12">
        <v>0</v>
      </c>
      <c r="G37" s="13">
        <f t="shared" si="0"/>
        <v>1E-4</v>
      </c>
    </row>
    <row r="38" spans="1:7" ht="24.95" customHeight="1" x14ac:dyDescent="0.25">
      <c r="A38" s="66" t="s">
        <v>15</v>
      </c>
      <c r="B38" s="66" t="s">
        <v>15</v>
      </c>
      <c r="C38" s="20" t="s">
        <v>18</v>
      </c>
      <c r="D38" s="40">
        <v>7</v>
      </c>
      <c r="E38" s="12">
        <v>0</v>
      </c>
      <c r="F38" s="12">
        <v>0</v>
      </c>
      <c r="G38" s="13">
        <f t="shared" si="0"/>
        <v>0</v>
      </c>
    </row>
    <row r="39" spans="1:7" ht="24.95" customHeight="1" x14ac:dyDescent="0.25">
      <c r="A39" s="66" t="s">
        <v>15</v>
      </c>
      <c r="B39" s="66" t="s">
        <v>15</v>
      </c>
      <c r="C39" s="20" t="s">
        <v>19</v>
      </c>
      <c r="D39" s="40">
        <v>6</v>
      </c>
      <c r="E39" s="12">
        <v>1E-3</v>
      </c>
      <c r="F39" s="12">
        <v>6.5399999999999996E-4</v>
      </c>
      <c r="G39" s="13">
        <f t="shared" si="0"/>
        <v>3.4600000000000006E-4</v>
      </c>
    </row>
    <row r="40" spans="1:7" ht="24.95" customHeight="1" x14ac:dyDescent="0.25">
      <c r="A40" s="46" t="s">
        <v>14</v>
      </c>
      <c r="B40" s="46" t="s">
        <v>14</v>
      </c>
      <c r="C40" s="20" t="s">
        <v>20</v>
      </c>
      <c r="D40" s="40">
        <v>6</v>
      </c>
      <c r="E40" s="12">
        <v>5.0000000000000001E-3</v>
      </c>
      <c r="F40" s="12">
        <v>3.9569999999999996E-3</v>
      </c>
      <c r="G40" s="13">
        <f t="shared" si="0"/>
        <v>1.0430000000000005E-3</v>
      </c>
    </row>
    <row r="41" spans="1:7" ht="24.95" customHeight="1" x14ac:dyDescent="0.25">
      <c r="A41" s="66" t="s">
        <v>15</v>
      </c>
      <c r="B41" s="66" t="s">
        <v>15</v>
      </c>
      <c r="C41" s="20" t="s">
        <v>21</v>
      </c>
      <c r="D41" s="39">
        <v>7</v>
      </c>
      <c r="E41" s="12">
        <v>2.0000000000000002E-5</v>
      </c>
      <c r="F41" s="12">
        <v>0</v>
      </c>
      <c r="G41" s="13">
        <f t="shared" si="0"/>
        <v>2.0000000000000002E-5</v>
      </c>
    </row>
    <row r="42" spans="1:7" ht="24.95" customHeight="1" x14ac:dyDescent="0.25">
      <c r="A42" s="66" t="s">
        <v>15</v>
      </c>
      <c r="B42" s="66" t="s">
        <v>15</v>
      </c>
      <c r="C42" s="20" t="s">
        <v>22</v>
      </c>
      <c r="D42" s="40">
        <v>6</v>
      </c>
      <c r="E42" s="12">
        <v>0</v>
      </c>
      <c r="F42" s="12">
        <v>1.4200000000000001E-4</v>
      </c>
      <c r="G42" s="13">
        <f t="shared" si="0"/>
        <v>-1.4200000000000001E-4</v>
      </c>
    </row>
    <row r="43" spans="1:7" ht="24.95" customHeight="1" x14ac:dyDescent="0.25">
      <c r="A43" s="46" t="s">
        <v>162</v>
      </c>
      <c r="B43" s="46" t="s">
        <v>162</v>
      </c>
      <c r="C43" s="20" t="s">
        <v>23</v>
      </c>
      <c r="D43" s="40">
        <v>5</v>
      </c>
      <c r="E43" s="12">
        <v>6.3889999999999997E-3</v>
      </c>
      <c r="F43" s="12">
        <v>2.4789999999999999E-3</v>
      </c>
      <c r="G43" s="13">
        <f t="shared" si="0"/>
        <v>3.9100000000000003E-3</v>
      </c>
    </row>
    <row r="44" spans="1:7" ht="24.95" customHeight="1" x14ac:dyDescent="0.25">
      <c r="A44" s="46" t="s">
        <v>162</v>
      </c>
      <c r="B44" s="46" t="s">
        <v>162</v>
      </c>
      <c r="C44" s="20" t="s">
        <v>139</v>
      </c>
      <c r="D44" s="39">
        <v>5</v>
      </c>
      <c r="E44" s="12">
        <v>0</v>
      </c>
      <c r="F44" s="12">
        <v>0</v>
      </c>
      <c r="G44" s="13">
        <f t="shared" si="0"/>
        <v>0</v>
      </c>
    </row>
    <row r="45" spans="1:7" ht="24.95" customHeight="1" x14ac:dyDescent="0.25">
      <c r="A45" s="46" t="s">
        <v>14</v>
      </c>
      <c r="B45" s="46" t="s">
        <v>14</v>
      </c>
      <c r="C45" s="20" t="s">
        <v>24</v>
      </c>
      <c r="D45" s="40">
        <v>6</v>
      </c>
      <c r="E45" s="12">
        <v>2E-3</v>
      </c>
      <c r="F45" s="12">
        <v>8.4500000000000005E-4</v>
      </c>
      <c r="G45" s="13">
        <f t="shared" si="0"/>
        <v>1.155E-3</v>
      </c>
    </row>
    <row r="46" spans="1:7" ht="24.95" customHeight="1" x14ac:dyDescent="0.2">
      <c r="A46" s="66" t="s">
        <v>15</v>
      </c>
      <c r="B46" s="66" t="s">
        <v>15</v>
      </c>
      <c r="C46" s="95" t="s">
        <v>80</v>
      </c>
      <c r="D46" s="39">
        <v>7</v>
      </c>
      <c r="E46" s="12">
        <v>3.0699999999999998E-4</v>
      </c>
      <c r="F46" s="12">
        <v>0</v>
      </c>
      <c r="G46" s="13">
        <f t="shared" si="0"/>
        <v>3.0699999999999998E-4</v>
      </c>
    </row>
    <row r="47" spans="1:7" ht="24.95" customHeight="1" x14ac:dyDescent="0.25">
      <c r="A47" s="46" t="s">
        <v>162</v>
      </c>
      <c r="B47" s="46" t="s">
        <v>162</v>
      </c>
      <c r="C47" s="20" t="s">
        <v>25</v>
      </c>
      <c r="D47" s="39">
        <v>7</v>
      </c>
      <c r="E47" s="12">
        <v>5.0000000000000002E-5</v>
      </c>
      <c r="F47" s="12">
        <v>0</v>
      </c>
      <c r="G47" s="13">
        <f t="shared" si="0"/>
        <v>5.0000000000000002E-5</v>
      </c>
    </row>
    <row r="48" spans="1:7" ht="24.95" customHeight="1" x14ac:dyDescent="0.25">
      <c r="A48" s="46" t="s">
        <v>14</v>
      </c>
      <c r="B48" s="46" t="s">
        <v>14</v>
      </c>
      <c r="C48" s="27" t="s">
        <v>26</v>
      </c>
      <c r="D48" s="39">
        <v>4</v>
      </c>
      <c r="E48" s="12">
        <v>0</v>
      </c>
      <c r="F48" s="12">
        <v>0</v>
      </c>
      <c r="G48" s="13">
        <f t="shared" si="0"/>
        <v>0</v>
      </c>
    </row>
    <row r="49" spans="1:7" ht="24.95" customHeight="1" x14ac:dyDescent="0.25">
      <c r="A49" s="46" t="s">
        <v>14</v>
      </c>
      <c r="B49" s="46" t="s">
        <v>14</v>
      </c>
      <c r="C49" s="27" t="s">
        <v>26</v>
      </c>
      <c r="D49" s="39">
        <v>5</v>
      </c>
      <c r="E49" s="12">
        <v>0</v>
      </c>
      <c r="F49" s="12">
        <v>0</v>
      </c>
      <c r="G49" s="13">
        <f t="shared" si="0"/>
        <v>0</v>
      </c>
    </row>
    <row r="50" spans="1:7" ht="24.95" customHeight="1" x14ac:dyDescent="0.25">
      <c r="A50" s="64" t="s">
        <v>61</v>
      </c>
      <c r="B50" s="64" t="s">
        <v>61</v>
      </c>
      <c r="C50" s="20" t="s">
        <v>116</v>
      </c>
      <c r="D50" s="40">
        <v>6</v>
      </c>
      <c r="E50" s="12">
        <v>1.5E-3</v>
      </c>
      <c r="F50" s="12">
        <v>4.0400000000000002E-3</v>
      </c>
      <c r="G50" s="13">
        <f t="shared" si="0"/>
        <v>-2.5400000000000002E-3</v>
      </c>
    </row>
    <row r="51" spans="1:7" ht="24.95" customHeight="1" x14ac:dyDescent="0.25">
      <c r="A51" s="66" t="s">
        <v>15</v>
      </c>
      <c r="B51" s="66" t="s">
        <v>15</v>
      </c>
      <c r="C51" s="20" t="s">
        <v>28</v>
      </c>
      <c r="D51" s="40">
        <v>6</v>
      </c>
      <c r="E51" s="12">
        <v>1E-3</v>
      </c>
      <c r="F51" s="12">
        <v>3.88E-4</v>
      </c>
      <c r="G51" s="13">
        <f t="shared" si="0"/>
        <v>6.1200000000000002E-4</v>
      </c>
    </row>
    <row r="52" spans="1:7" ht="24.95" customHeight="1" x14ac:dyDescent="0.25">
      <c r="A52" s="64" t="s">
        <v>61</v>
      </c>
      <c r="B52" s="64" t="s">
        <v>61</v>
      </c>
      <c r="C52" s="28" t="s">
        <v>77</v>
      </c>
      <c r="D52" s="40">
        <v>5</v>
      </c>
      <c r="E52" s="12">
        <v>2E-3</v>
      </c>
      <c r="F52" s="12">
        <v>5.8999999999999998E-5</v>
      </c>
      <c r="G52" s="13">
        <f t="shared" si="0"/>
        <v>1.941E-3</v>
      </c>
    </row>
    <row r="53" spans="1:7" ht="24.95" customHeight="1" x14ac:dyDescent="0.25">
      <c r="A53" s="66" t="s">
        <v>15</v>
      </c>
      <c r="B53" s="66" t="s">
        <v>15</v>
      </c>
      <c r="C53" s="27" t="s">
        <v>29</v>
      </c>
      <c r="D53" s="39">
        <v>4</v>
      </c>
      <c r="E53" s="12">
        <v>0</v>
      </c>
      <c r="F53" s="12">
        <v>0</v>
      </c>
      <c r="G53" s="13">
        <f t="shared" si="0"/>
        <v>0</v>
      </c>
    </row>
    <row r="54" spans="1:7" ht="24.95" customHeight="1" x14ac:dyDescent="0.25">
      <c r="A54" s="66" t="s">
        <v>15</v>
      </c>
      <c r="B54" s="66" t="s">
        <v>15</v>
      </c>
      <c r="C54" s="27" t="s">
        <v>29</v>
      </c>
      <c r="D54" s="39">
        <v>6</v>
      </c>
      <c r="E54" s="12">
        <v>1.9419999999999999E-3</v>
      </c>
      <c r="F54" s="12">
        <v>1.173E-3</v>
      </c>
      <c r="G54" s="13">
        <f t="shared" si="0"/>
        <v>7.6899999999999994E-4</v>
      </c>
    </row>
    <row r="55" spans="1:7" ht="24.95" customHeight="1" x14ac:dyDescent="0.25">
      <c r="A55" s="66" t="s">
        <v>15</v>
      </c>
      <c r="B55" s="66" t="s">
        <v>15</v>
      </c>
      <c r="C55" s="20" t="s">
        <v>30</v>
      </c>
      <c r="D55" s="40">
        <v>6</v>
      </c>
      <c r="E55" s="12">
        <v>0</v>
      </c>
      <c r="F55" s="12">
        <v>9.9999999999999995E-7</v>
      </c>
      <c r="G55" s="13">
        <f t="shared" si="0"/>
        <v>-9.9999999999999995E-7</v>
      </c>
    </row>
    <row r="56" spans="1:7" ht="24.95" customHeight="1" x14ac:dyDescent="0.25">
      <c r="A56" s="46" t="s">
        <v>14</v>
      </c>
      <c r="B56" s="46" t="s">
        <v>14</v>
      </c>
      <c r="C56" s="15" t="s">
        <v>31</v>
      </c>
      <c r="D56" s="40">
        <v>7</v>
      </c>
      <c r="E56" s="12">
        <v>0</v>
      </c>
      <c r="F56" s="12">
        <v>0</v>
      </c>
      <c r="G56" s="13">
        <f>E56-F56</f>
        <v>0</v>
      </c>
    </row>
    <row r="57" spans="1:7" ht="24.95" customHeight="1" x14ac:dyDescent="0.25">
      <c r="A57" s="66" t="s">
        <v>15</v>
      </c>
      <c r="B57" s="66" t="s">
        <v>15</v>
      </c>
      <c r="C57" s="20" t="s">
        <v>33</v>
      </c>
      <c r="D57" s="39">
        <v>7</v>
      </c>
      <c r="E57" s="12">
        <v>1.08E-4</v>
      </c>
      <c r="F57" s="12">
        <v>0</v>
      </c>
      <c r="G57" s="13">
        <f t="shared" si="0"/>
        <v>1.08E-4</v>
      </c>
    </row>
    <row r="58" spans="1:7" ht="24.95" customHeight="1" x14ac:dyDescent="0.25">
      <c r="A58" s="46" t="s">
        <v>162</v>
      </c>
      <c r="B58" s="46" t="s">
        <v>162</v>
      </c>
      <c r="C58" s="20" t="s">
        <v>34</v>
      </c>
      <c r="D58" s="40">
        <v>5</v>
      </c>
      <c r="E58" s="12">
        <v>4.3860000000000001E-3</v>
      </c>
      <c r="F58" s="12">
        <v>4.7569999999999999E-3</v>
      </c>
      <c r="G58" s="13">
        <f t="shared" si="0"/>
        <v>-3.709999999999998E-4</v>
      </c>
    </row>
    <row r="59" spans="1:7" ht="24.95" customHeight="1" x14ac:dyDescent="0.25">
      <c r="A59" s="84" t="s">
        <v>60</v>
      </c>
      <c r="B59" s="84" t="s">
        <v>60</v>
      </c>
      <c r="C59" s="20" t="s">
        <v>35</v>
      </c>
      <c r="D59" s="40">
        <v>7</v>
      </c>
      <c r="E59" s="12">
        <v>0</v>
      </c>
      <c r="F59" s="12">
        <v>0</v>
      </c>
      <c r="G59" s="13">
        <f t="shared" si="0"/>
        <v>0</v>
      </c>
    </row>
    <row r="60" spans="1:7" ht="24.95" customHeight="1" x14ac:dyDescent="0.25">
      <c r="A60" s="84" t="s">
        <v>60</v>
      </c>
      <c r="B60" s="84" t="s">
        <v>60</v>
      </c>
      <c r="C60" s="20" t="s">
        <v>35</v>
      </c>
      <c r="D60" s="39">
        <v>6</v>
      </c>
      <c r="E60" s="12">
        <v>0</v>
      </c>
      <c r="F60" s="12">
        <v>0</v>
      </c>
      <c r="G60" s="13">
        <f t="shared" si="0"/>
        <v>0</v>
      </c>
    </row>
    <row r="61" spans="1:7" ht="24.95" customHeight="1" x14ac:dyDescent="0.25">
      <c r="A61" s="66" t="s">
        <v>15</v>
      </c>
      <c r="B61" s="66" t="s">
        <v>15</v>
      </c>
      <c r="C61" s="20" t="s">
        <v>36</v>
      </c>
      <c r="D61" s="40">
        <v>6</v>
      </c>
      <c r="E61" s="12">
        <v>1E-3</v>
      </c>
      <c r="F61" s="12">
        <v>0</v>
      </c>
      <c r="G61" s="13">
        <f t="shared" si="0"/>
        <v>1E-3</v>
      </c>
    </row>
    <row r="62" spans="1:7" ht="24.95" customHeight="1" x14ac:dyDescent="0.25">
      <c r="A62" s="46" t="s">
        <v>162</v>
      </c>
      <c r="B62" s="46" t="s">
        <v>162</v>
      </c>
      <c r="C62" s="20" t="s">
        <v>37</v>
      </c>
      <c r="D62" s="40">
        <v>6</v>
      </c>
      <c r="E62" s="12">
        <v>1.5139999999999999E-3</v>
      </c>
      <c r="F62" s="12">
        <v>8.7699999999999996E-4</v>
      </c>
      <c r="G62" s="13">
        <f t="shared" si="0"/>
        <v>6.3699999999999998E-4</v>
      </c>
    </row>
    <row r="63" spans="1:7" ht="24.95" customHeight="1" x14ac:dyDescent="0.25">
      <c r="A63" s="46" t="s">
        <v>14</v>
      </c>
      <c r="B63" s="46" t="s">
        <v>14</v>
      </c>
      <c r="C63" s="20" t="s">
        <v>173</v>
      </c>
      <c r="D63" s="39">
        <v>7</v>
      </c>
      <c r="E63" s="12">
        <v>0</v>
      </c>
      <c r="F63" s="12">
        <v>0</v>
      </c>
      <c r="G63" s="13">
        <f>E63-F63</f>
        <v>0</v>
      </c>
    </row>
    <row r="64" spans="1:7" ht="24.95" customHeight="1" x14ac:dyDescent="0.25">
      <c r="A64" s="46" t="s">
        <v>162</v>
      </c>
      <c r="B64" s="46" t="s">
        <v>162</v>
      </c>
      <c r="C64" s="20" t="s">
        <v>39</v>
      </c>
      <c r="D64" s="40">
        <v>5</v>
      </c>
      <c r="E64" s="12">
        <v>3.0899999999999999E-3</v>
      </c>
      <c r="F64" s="12">
        <v>5.1510000000000002E-3</v>
      </c>
      <c r="G64" s="13">
        <f>E64-F64</f>
        <v>-2.0610000000000003E-3</v>
      </c>
    </row>
    <row r="65" spans="1:7" ht="24.95" customHeight="1" x14ac:dyDescent="0.25">
      <c r="A65" s="46" t="s">
        <v>162</v>
      </c>
      <c r="B65" s="46" t="s">
        <v>162</v>
      </c>
      <c r="C65" s="20" t="s">
        <v>39</v>
      </c>
      <c r="D65" s="40">
        <v>6</v>
      </c>
      <c r="E65" s="12">
        <v>5.0400000000000002E-3</v>
      </c>
      <c r="F65" s="12">
        <v>0</v>
      </c>
      <c r="G65" s="13">
        <f>E65-F65</f>
        <v>5.0400000000000002E-3</v>
      </c>
    </row>
    <row r="66" spans="1:7" ht="24.95" customHeight="1" x14ac:dyDescent="0.25">
      <c r="A66" s="46" t="s">
        <v>14</v>
      </c>
      <c r="B66" s="46" t="s">
        <v>14</v>
      </c>
      <c r="C66" s="20" t="s">
        <v>40</v>
      </c>
      <c r="D66" s="39">
        <v>4</v>
      </c>
      <c r="E66" s="12">
        <v>5.5292000000000001E-2</v>
      </c>
      <c r="F66" s="12">
        <v>4.6053999999999998E-2</v>
      </c>
      <c r="G66" s="13">
        <f t="shared" ref="G66:G99" si="1">E66-F66</f>
        <v>9.2380000000000032E-3</v>
      </c>
    </row>
    <row r="67" spans="1:7" ht="24.95" customHeight="1" x14ac:dyDescent="0.25">
      <c r="A67" s="46" t="s">
        <v>14</v>
      </c>
      <c r="B67" s="46" t="s">
        <v>14</v>
      </c>
      <c r="C67" s="20" t="s">
        <v>41</v>
      </c>
      <c r="D67" s="40">
        <v>6</v>
      </c>
      <c r="E67" s="12">
        <v>9.7499999999999996E-4</v>
      </c>
      <c r="F67" s="12">
        <v>1.2669999999999999E-3</v>
      </c>
      <c r="G67" s="13">
        <f t="shared" si="1"/>
        <v>-2.9199999999999994E-4</v>
      </c>
    </row>
    <row r="68" spans="1:7" ht="24.95" customHeight="1" x14ac:dyDescent="0.25">
      <c r="A68" s="66" t="s">
        <v>15</v>
      </c>
      <c r="B68" s="66" t="s">
        <v>15</v>
      </c>
      <c r="C68" s="20" t="s">
        <v>68</v>
      </c>
      <c r="D68" s="39">
        <v>7</v>
      </c>
      <c r="E68" s="12">
        <v>5.0000000000000002E-5</v>
      </c>
      <c r="F68" s="12">
        <v>0</v>
      </c>
      <c r="G68" s="13">
        <f t="shared" si="1"/>
        <v>5.0000000000000002E-5</v>
      </c>
    </row>
    <row r="69" spans="1:7" ht="24.95" customHeight="1" x14ac:dyDescent="0.25">
      <c r="A69" s="66" t="s">
        <v>42</v>
      </c>
      <c r="B69" s="66" t="s">
        <v>42</v>
      </c>
      <c r="C69" s="20" t="s">
        <v>105</v>
      </c>
      <c r="D69" s="40">
        <v>6</v>
      </c>
      <c r="E69" s="12">
        <v>0</v>
      </c>
      <c r="F69" s="12">
        <v>0</v>
      </c>
      <c r="G69" s="13">
        <f t="shared" si="1"/>
        <v>0</v>
      </c>
    </row>
    <row r="70" spans="1:7" ht="24.95" customHeight="1" x14ac:dyDescent="0.25">
      <c r="A70" s="46" t="s">
        <v>14</v>
      </c>
      <c r="B70" s="46" t="s">
        <v>14</v>
      </c>
      <c r="C70" s="20" t="s">
        <v>43</v>
      </c>
      <c r="D70" s="40">
        <v>6</v>
      </c>
      <c r="E70" s="12">
        <v>0</v>
      </c>
      <c r="F70" s="12">
        <v>6.9099999999999999E-4</v>
      </c>
      <c r="G70" s="13">
        <f t="shared" si="1"/>
        <v>-6.9099999999999999E-4</v>
      </c>
    </row>
    <row r="71" spans="1:7" ht="24.95" customHeight="1" x14ac:dyDescent="0.25">
      <c r="A71" s="84" t="s">
        <v>60</v>
      </c>
      <c r="B71" s="84" t="s">
        <v>60</v>
      </c>
      <c r="C71" s="20" t="s">
        <v>44</v>
      </c>
      <c r="D71" s="40">
        <v>5</v>
      </c>
      <c r="E71" s="12">
        <v>0</v>
      </c>
      <c r="F71" s="12">
        <v>0</v>
      </c>
      <c r="G71" s="13">
        <f t="shared" si="1"/>
        <v>0</v>
      </c>
    </row>
    <row r="72" spans="1:7" ht="24.95" customHeight="1" x14ac:dyDescent="0.25">
      <c r="A72" s="46" t="s">
        <v>14</v>
      </c>
      <c r="B72" s="46" t="s">
        <v>14</v>
      </c>
      <c r="C72" s="20" t="s">
        <v>45</v>
      </c>
      <c r="D72" s="40">
        <v>7</v>
      </c>
      <c r="E72" s="12">
        <v>0</v>
      </c>
      <c r="F72" s="12">
        <v>0</v>
      </c>
      <c r="G72" s="13">
        <f t="shared" si="1"/>
        <v>0</v>
      </c>
    </row>
    <row r="73" spans="1:7" ht="24.95" customHeight="1" x14ac:dyDescent="0.25">
      <c r="A73" s="46" t="s">
        <v>162</v>
      </c>
      <c r="B73" s="46" t="s">
        <v>162</v>
      </c>
      <c r="C73" s="20" t="s">
        <v>46</v>
      </c>
      <c r="D73" s="40">
        <v>6</v>
      </c>
      <c r="E73" s="12">
        <v>1.2400000000000001E-4</v>
      </c>
      <c r="F73" s="12">
        <v>0</v>
      </c>
      <c r="G73" s="13">
        <f t="shared" si="1"/>
        <v>1.2400000000000001E-4</v>
      </c>
    </row>
    <row r="74" spans="1:7" ht="24.95" customHeight="1" x14ac:dyDescent="0.25">
      <c r="A74" s="46" t="s">
        <v>62</v>
      </c>
      <c r="B74" s="84" t="s">
        <v>60</v>
      </c>
      <c r="C74" s="20" t="s">
        <v>47</v>
      </c>
      <c r="D74" s="40">
        <v>5</v>
      </c>
      <c r="E74" s="12">
        <v>0.06</v>
      </c>
      <c r="F74" s="12">
        <v>6.0000000000000002E-6</v>
      </c>
      <c r="G74" s="13">
        <f>E74-F74</f>
        <v>5.9993999999999999E-2</v>
      </c>
    </row>
    <row r="75" spans="1:7" ht="24.95" customHeight="1" x14ac:dyDescent="0.25">
      <c r="A75" s="46" t="s">
        <v>62</v>
      </c>
      <c r="B75" s="84" t="s">
        <v>60</v>
      </c>
      <c r="C75" s="20" t="s">
        <v>48</v>
      </c>
      <c r="D75" s="40">
        <v>5</v>
      </c>
      <c r="E75" s="12">
        <v>0</v>
      </c>
      <c r="F75" s="12">
        <v>0</v>
      </c>
      <c r="G75" s="13">
        <f t="shared" si="1"/>
        <v>0</v>
      </c>
    </row>
    <row r="76" spans="1:7" ht="24.95" customHeight="1" x14ac:dyDescent="0.25">
      <c r="A76" s="46" t="s">
        <v>27</v>
      </c>
      <c r="B76" s="46" t="s">
        <v>27</v>
      </c>
      <c r="C76" s="20" t="s">
        <v>146</v>
      </c>
      <c r="D76" s="39">
        <v>4</v>
      </c>
      <c r="E76" s="12">
        <v>0</v>
      </c>
      <c r="F76" s="12">
        <v>0</v>
      </c>
      <c r="G76" s="13">
        <f t="shared" si="1"/>
        <v>0</v>
      </c>
    </row>
    <row r="77" spans="1:7" ht="24.95" customHeight="1" x14ac:dyDescent="0.25">
      <c r="A77" s="64" t="s">
        <v>61</v>
      </c>
      <c r="B77" s="64" t="s">
        <v>61</v>
      </c>
      <c r="C77" s="20" t="s">
        <v>49</v>
      </c>
      <c r="D77" s="39">
        <v>6</v>
      </c>
      <c r="E77" s="12">
        <v>1.8599999999999999E-4</v>
      </c>
      <c r="F77" s="12">
        <v>9.1498999999999997E-2</v>
      </c>
      <c r="G77" s="13">
        <f t="shared" si="1"/>
        <v>-9.1312999999999991E-2</v>
      </c>
    </row>
    <row r="78" spans="1:7" ht="24.95" customHeight="1" x14ac:dyDescent="0.25">
      <c r="A78" s="46" t="s">
        <v>14</v>
      </c>
      <c r="B78" s="46" t="s">
        <v>14</v>
      </c>
      <c r="C78" s="20" t="s">
        <v>50</v>
      </c>
      <c r="D78" s="40">
        <v>4</v>
      </c>
      <c r="E78" s="12">
        <v>0.23808000000000001</v>
      </c>
      <c r="F78" s="12">
        <v>4.2300999999999998E-2</v>
      </c>
      <c r="G78" s="13">
        <f t="shared" si="1"/>
        <v>0.19577900000000001</v>
      </c>
    </row>
    <row r="79" spans="1:7" ht="24.95" customHeight="1" x14ac:dyDescent="0.25">
      <c r="A79" s="46" t="s">
        <v>14</v>
      </c>
      <c r="B79" s="46" t="s">
        <v>14</v>
      </c>
      <c r="C79" s="20" t="s">
        <v>143</v>
      </c>
      <c r="D79" s="40">
        <v>6</v>
      </c>
      <c r="E79" s="12">
        <v>2.5999999999999999E-3</v>
      </c>
      <c r="F79" s="12">
        <v>3.8900000000000002E-4</v>
      </c>
      <c r="G79" s="13">
        <f t="shared" si="1"/>
        <v>2.2109999999999999E-3</v>
      </c>
    </row>
    <row r="80" spans="1:7" ht="24.95" customHeight="1" x14ac:dyDescent="0.25">
      <c r="A80" s="46" t="s">
        <v>14</v>
      </c>
      <c r="B80" s="46" t="s">
        <v>14</v>
      </c>
      <c r="C80" s="20" t="s">
        <v>52</v>
      </c>
      <c r="D80" s="40">
        <v>5</v>
      </c>
      <c r="E80" s="12">
        <v>1.11E-2</v>
      </c>
      <c r="F80" s="12">
        <v>9.2829999999999996E-3</v>
      </c>
      <c r="G80" s="13">
        <f t="shared" si="1"/>
        <v>1.8170000000000009E-3</v>
      </c>
    </row>
    <row r="81" spans="1:7" ht="24.95" customHeight="1" x14ac:dyDescent="0.25">
      <c r="A81" s="46" t="s">
        <v>162</v>
      </c>
      <c r="B81" s="46" t="s">
        <v>162</v>
      </c>
      <c r="C81" s="20" t="s">
        <v>53</v>
      </c>
      <c r="D81" s="39">
        <v>4</v>
      </c>
      <c r="E81" s="12">
        <v>7.2771000000000002E-2</v>
      </c>
      <c r="F81" s="12">
        <v>5.8613999999999999E-2</v>
      </c>
      <c r="G81" s="13">
        <f t="shared" si="1"/>
        <v>1.4157000000000003E-2</v>
      </c>
    </row>
    <row r="82" spans="1:7" ht="24.95" customHeight="1" x14ac:dyDescent="0.25">
      <c r="A82" s="46" t="s">
        <v>14</v>
      </c>
      <c r="B82" s="46" t="s">
        <v>14</v>
      </c>
      <c r="C82" s="20" t="s">
        <v>53</v>
      </c>
      <c r="D82" s="39">
        <v>6</v>
      </c>
      <c r="E82" s="12">
        <v>0</v>
      </c>
      <c r="F82" s="12">
        <v>0</v>
      </c>
      <c r="G82" s="13">
        <f t="shared" si="1"/>
        <v>0</v>
      </c>
    </row>
    <row r="83" spans="1:7" ht="24.95" customHeight="1" x14ac:dyDescent="0.25">
      <c r="A83" s="46" t="s">
        <v>162</v>
      </c>
      <c r="B83" s="46" t="s">
        <v>162</v>
      </c>
      <c r="C83" s="20" t="s">
        <v>54</v>
      </c>
      <c r="D83" s="40">
        <v>6</v>
      </c>
      <c r="E83" s="12">
        <v>1.5E-3</v>
      </c>
      <c r="F83" s="12">
        <v>1.6069999999999999E-3</v>
      </c>
      <c r="G83" s="13">
        <f t="shared" si="1"/>
        <v>-1.0699999999999989E-4</v>
      </c>
    </row>
    <row r="84" spans="1:7" ht="24.95" customHeight="1" x14ac:dyDescent="0.25">
      <c r="A84" s="46" t="s">
        <v>14</v>
      </c>
      <c r="B84" s="46" t="s">
        <v>14</v>
      </c>
      <c r="C84" s="20" t="s">
        <v>55</v>
      </c>
      <c r="D84" s="47">
        <v>6</v>
      </c>
      <c r="E84" s="12">
        <v>1.5E-3</v>
      </c>
      <c r="F84" s="12">
        <v>0</v>
      </c>
      <c r="G84" s="13">
        <f t="shared" si="1"/>
        <v>1.5E-3</v>
      </c>
    </row>
    <row r="85" spans="1:7" ht="24.95" customHeight="1" x14ac:dyDescent="0.25">
      <c r="A85" s="46" t="s">
        <v>14</v>
      </c>
      <c r="B85" s="46" t="s">
        <v>14</v>
      </c>
      <c r="C85" s="20" t="s">
        <v>56</v>
      </c>
      <c r="D85" s="39">
        <v>7</v>
      </c>
      <c r="E85" s="12">
        <v>0</v>
      </c>
      <c r="F85" s="12">
        <v>0</v>
      </c>
      <c r="G85" s="13">
        <f t="shared" si="1"/>
        <v>0</v>
      </c>
    </row>
    <row r="86" spans="1:7" ht="24.95" customHeight="1" x14ac:dyDescent="0.25">
      <c r="A86" s="46" t="s">
        <v>14</v>
      </c>
      <c r="B86" s="46" t="s">
        <v>14</v>
      </c>
      <c r="C86" s="20" t="s">
        <v>57</v>
      </c>
      <c r="D86" s="40">
        <v>6</v>
      </c>
      <c r="E86" s="12">
        <v>5.0000000000000001E-4</v>
      </c>
      <c r="F86" s="12">
        <v>5.0000000000000002E-5</v>
      </c>
      <c r="G86" s="13">
        <f t="shared" si="1"/>
        <v>4.4999999999999999E-4</v>
      </c>
    </row>
    <row r="87" spans="1:7" ht="24.95" customHeight="1" x14ac:dyDescent="0.25">
      <c r="A87" s="46" t="s">
        <v>14</v>
      </c>
      <c r="B87" s="46" t="s">
        <v>14</v>
      </c>
      <c r="C87" s="20" t="s">
        <v>58</v>
      </c>
      <c r="D87" s="40">
        <v>5</v>
      </c>
      <c r="E87" s="12">
        <v>0</v>
      </c>
      <c r="F87" s="12">
        <v>0</v>
      </c>
      <c r="G87" s="13">
        <f t="shared" si="1"/>
        <v>0</v>
      </c>
    </row>
    <row r="88" spans="1:7" ht="24.95" customHeight="1" x14ac:dyDescent="0.25">
      <c r="A88" s="64" t="s">
        <v>61</v>
      </c>
      <c r="B88" s="64" t="s">
        <v>61</v>
      </c>
      <c r="C88" s="92" t="s">
        <v>93</v>
      </c>
      <c r="D88" s="40">
        <v>6</v>
      </c>
      <c r="E88" s="81">
        <v>1E-3</v>
      </c>
      <c r="F88" s="81">
        <v>0</v>
      </c>
      <c r="G88" s="89">
        <f t="shared" si="1"/>
        <v>1E-3</v>
      </c>
    </row>
    <row r="89" spans="1:7" ht="24.95" customHeight="1" x14ac:dyDescent="0.25">
      <c r="A89" s="64" t="s">
        <v>61</v>
      </c>
      <c r="B89" s="64" t="s">
        <v>61</v>
      </c>
      <c r="C89" s="92" t="s">
        <v>63</v>
      </c>
      <c r="D89" s="40">
        <v>6</v>
      </c>
      <c r="E89" s="81">
        <v>0</v>
      </c>
      <c r="F89" s="81">
        <v>0</v>
      </c>
      <c r="G89" s="89">
        <f t="shared" si="1"/>
        <v>0</v>
      </c>
    </row>
    <row r="90" spans="1:7" ht="24.95" customHeight="1" x14ac:dyDescent="0.25">
      <c r="A90" s="64" t="s">
        <v>61</v>
      </c>
      <c r="B90" s="64" t="s">
        <v>61</v>
      </c>
      <c r="C90" s="98" t="s">
        <v>64</v>
      </c>
      <c r="D90" s="40">
        <v>6</v>
      </c>
      <c r="E90" s="81">
        <v>0</v>
      </c>
      <c r="F90" s="81">
        <v>0</v>
      </c>
      <c r="G90" s="89">
        <f t="shared" si="1"/>
        <v>0</v>
      </c>
    </row>
    <row r="91" spans="1:7" ht="24.95" customHeight="1" x14ac:dyDescent="0.25">
      <c r="A91" s="64" t="s">
        <v>61</v>
      </c>
      <c r="B91" s="64" t="s">
        <v>61</v>
      </c>
      <c r="C91" s="98" t="s">
        <v>65</v>
      </c>
      <c r="D91" s="39">
        <v>7</v>
      </c>
      <c r="E91" s="81">
        <v>0</v>
      </c>
      <c r="F91" s="81">
        <v>0</v>
      </c>
      <c r="G91" s="89">
        <f t="shared" si="1"/>
        <v>0</v>
      </c>
    </row>
    <row r="92" spans="1:7" ht="24.95" customHeight="1" x14ac:dyDescent="0.25">
      <c r="A92" s="84" t="s">
        <v>60</v>
      </c>
      <c r="B92" s="84" t="s">
        <v>60</v>
      </c>
      <c r="C92" s="99" t="s">
        <v>66</v>
      </c>
      <c r="D92" s="40">
        <v>5</v>
      </c>
      <c r="E92" s="81">
        <v>1.2500000000000001E-2</v>
      </c>
      <c r="F92" s="81">
        <v>3.5509999999999999E-3</v>
      </c>
      <c r="G92" s="89">
        <f t="shared" si="1"/>
        <v>8.9490000000000004E-3</v>
      </c>
    </row>
    <row r="93" spans="1:7" ht="24.95" customHeight="1" x14ac:dyDescent="0.25">
      <c r="A93" s="66" t="s">
        <v>15</v>
      </c>
      <c r="B93" s="66" t="s">
        <v>15</v>
      </c>
      <c r="C93" s="93" t="s">
        <v>92</v>
      </c>
      <c r="D93" s="40">
        <v>7</v>
      </c>
      <c r="E93" s="81">
        <v>0</v>
      </c>
      <c r="F93" s="81">
        <v>0</v>
      </c>
      <c r="G93" s="89">
        <f t="shared" si="1"/>
        <v>0</v>
      </c>
    </row>
    <row r="94" spans="1:7" ht="24.95" customHeight="1" x14ac:dyDescent="0.25">
      <c r="A94" s="66" t="s">
        <v>15</v>
      </c>
      <c r="B94" s="66" t="s">
        <v>15</v>
      </c>
      <c r="C94" s="93" t="s">
        <v>69</v>
      </c>
      <c r="D94" s="40">
        <v>7</v>
      </c>
      <c r="E94" s="81">
        <v>0</v>
      </c>
      <c r="F94" s="81">
        <v>0</v>
      </c>
      <c r="G94" s="89">
        <f t="shared" si="1"/>
        <v>0</v>
      </c>
    </row>
    <row r="95" spans="1:7" ht="24.95" customHeight="1" x14ac:dyDescent="0.25">
      <c r="A95" s="66" t="s">
        <v>15</v>
      </c>
      <c r="B95" s="66" t="s">
        <v>15</v>
      </c>
      <c r="C95" s="92" t="s">
        <v>70</v>
      </c>
      <c r="D95" s="40">
        <v>7</v>
      </c>
      <c r="E95" s="81">
        <v>0</v>
      </c>
      <c r="F95" s="81">
        <v>0</v>
      </c>
      <c r="G95" s="89">
        <f t="shared" si="1"/>
        <v>0</v>
      </c>
    </row>
    <row r="96" spans="1:7" ht="24.95" customHeight="1" x14ac:dyDescent="0.25">
      <c r="A96" s="64" t="s">
        <v>61</v>
      </c>
      <c r="B96" s="64" t="s">
        <v>61</v>
      </c>
      <c r="C96" s="92" t="s">
        <v>71</v>
      </c>
      <c r="D96" s="40">
        <v>7</v>
      </c>
      <c r="E96" s="81">
        <v>0</v>
      </c>
      <c r="F96" s="81">
        <v>0</v>
      </c>
      <c r="G96" s="89">
        <f t="shared" si="1"/>
        <v>0</v>
      </c>
    </row>
    <row r="97" spans="1:7" ht="24.95" customHeight="1" x14ac:dyDescent="0.25">
      <c r="A97" s="66" t="s">
        <v>15</v>
      </c>
      <c r="B97" s="66" t="s">
        <v>15</v>
      </c>
      <c r="C97" s="24" t="s">
        <v>72</v>
      </c>
      <c r="D97" s="40">
        <v>7</v>
      </c>
      <c r="E97" s="81">
        <v>0</v>
      </c>
      <c r="F97" s="81">
        <v>0</v>
      </c>
      <c r="G97" s="89">
        <f t="shared" si="1"/>
        <v>0</v>
      </c>
    </row>
    <row r="98" spans="1:7" ht="24.95" customHeight="1" x14ac:dyDescent="0.25">
      <c r="A98" s="46" t="s">
        <v>14</v>
      </c>
      <c r="B98" s="46" t="s">
        <v>14</v>
      </c>
      <c r="C98" s="92" t="s">
        <v>73</v>
      </c>
      <c r="D98" s="39">
        <v>7</v>
      </c>
      <c r="E98" s="81">
        <v>0</v>
      </c>
      <c r="F98" s="81">
        <v>1.9900000000000001E-4</v>
      </c>
      <c r="G98" s="89">
        <f t="shared" si="1"/>
        <v>-1.9900000000000001E-4</v>
      </c>
    </row>
    <row r="99" spans="1:7" ht="24.95" customHeight="1" x14ac:dyDescent="0.25">
      <c r="A99" s="46" t="s">
        <v>14</v>
      </c>
      <c r="B99" s="46" t="s">
        <v>14</v>
      </c>
      <c r="C99" s="99" t="s">
        <v>144</v>
      </c>
      <c r="D99" s="39">
        <v>7</v>
      </c>
      <c r="E99" s="81">
        <v>0</v>
      </c>
      <c r="F99" s="81">
        <v>0</v>
      </c>
      <c r="G99" s="89">
        <f t="shared" si="1"/>
        <v>0</v>
      </c>
    </row>
    <row r="100" spans="1:7" ht="24.95" customHeight="1" x14ac:dyDescent="0.25">
      <c r="A100" s="46" t="s">
        <v>15</v>
      </c>
      <c r="B100" s="46" t="s">
        <v>15</v>
      </c>
      <c r="C100" s="99" t="s">
        <v>75</v>
      </c>
      <c r="D100" s="39">
        <v>7</v>
      </c>
      <c r="E100" s="81">
        <v>0</v>
      </c>
      <c r="F100" s="81">
        <v>3.4200000000000002E-4</v>
      </c>
      <c r="G100" s="89">
        <f>E100-F100</f>
        <v>-3.4200000000000002E-4</v>
      </c>
    </row>
    <row r="101" spans="1:7" ht="24.95" customHeight="1" x14ac:dyDescent="0.25">
      <c r="A101" s="46" t="s">
        <v>162</v>
      </c>
      <c r="B101" s="46" t="s">
        <v>162</v>
      </c>
      <c r="C101" s="92" t="s">
        <v>76</v>
      </c>
      <c r="D101" s="40">
        <v>6</v>
      </c>
      <c r="E101" s="100">
        <v>3.6879999999999999E-3</v>
      </c>
      <c r="F101" s="100">
        <v>3.6879999999999999E-3</v>
      </c>
      <c r="G101" s="89">
        <f>E101-F101</f>
        <v>0</v>
      </c>
    </row>
    <row r="102" spans="1:7" ht="24.95" customHeight="1" x14ac:dyDescent="0.2">
      <c r="A102" s="46" t="s">
        <v>162</v>
      </c>
      <c r="B102" s="46" t="s">
        <v>162</v>
      </c>
      <c r="C102" s="101" t="s">
        <v>82</v>
      </c>
      <c r="D102" s="47">
        <v>5</v>
      </c>
      <c r="E102" s="81">
        <v>4.0000000000000001E-3</v>
      </c>
      <c r="F102" s="81">
        <v>2.9039999999999999E-3</v>
      </c>
      <c r="G102" s="89">
        <f>E102-F102</f>
        <v>1.0960000000000002E-3</v>
      </c>
    </row>
    <row r="103" spans="1:7" ht="24.95" customHeight="1" x14ac:dyDescent="0.2">
      <c r="A103" s="46" t="s">
        <v>27</v>
      </c>
      <c r="B103" s="46" t="s">
        <v>27</v>
      </c>
      <c r="C103" s="101" t="s">
        <v>83</v>
      </c>
      <c r="D103" s="40">
        <v>6</v>
      </c>
      <c r="E103" s="81">
        <v>1E-3</v>
      </c>
      <c r="F103" s="81">
        <v>4.66E-4</v>
      </c>
      <c r="G103" s="89">
        <f t="shared" ref="G103:G156" si="2">E103-F103</f>
        <v>5.3399999999999997E-4</v>
      </c>
    </row>
    <row r="104" spans="1:7" ht="24.95" customHeight="1" x14ac:dyDescent="0.2">
      <c r="A104" s="46" t="s">
        <v>27</v>
      </c>
      <c r="B104" s="46" t="s">
        <v>27</v>
      </c>
      <c r="C104" s="101" t="s">
        <v>84</v>
      </c>
      <c r="D104" s="40">
        <v>6</v>
      </c>
      <c r="E104" s="81">
        <v>1E-3</v>
      </c>
      <c r="F104" s="81">
        <v>1.196E-3</v>
      </c>
      <c r="G104" s="89">
        <f t="shared" si="2"/>
        <v>-1.9599999999999999E-4</v>
      </c>
    </row>
    <row r="105" spans="1:7" ht="24.95" customHeight="1" x14ac:dyDescent="0.25">
      <c r="A105" s="103" t="s">
        <v>74</v>
      </c>
      <c r="B105" s="103" t="s">
        <v>74</v>
      </c>
      <c r="C105" s="104" t="s">
        <v>85</v>
      </c>
      <c r="D105" s="40">
        <v>5</v>
      </c>
      <c r="E105" s="81">
        <v>2.9659999999999999E-2</v>
      </c>
      <c r="F105" s="81">
        <v>8.3079999999999994E-3</v>
      </c>
      <c r="G105" s="89">
        <f t="shared" si="2"/>
        <v>2.1351999999999999E-2</v>
      </c>
    </row>
    <row r="106" spans="1:7" ht="24.95" customHeight="1" x14ac:dyDescent="0.25">
      <c r="A106" s="105" t="s">
        <v>59</v>
      </c>
      <c r="B106" s="105" t="s">
        <v>59</v>
      </c>
      <c r="C106" s="104" t="s">
        <v>86</v>
      </c>
      <c r="D106" s="39">
        <v>7</v>
      </c>
      <c r="E106" s="81">
        <v>0</v>
      </c>
      <c r="F106" s="81">
        <v>0</v>
      </c>
      <c r="G106" s="89">
        <f t="shared" si="2"/>
        <v>0</v>
      </c>
    </row>
    <row r="107" spans="1:7" ht="24.95" customHeight="1" x14ac:dyDescent="0.25">
      <c r="A107" s="105" t="s">
        <v>59</v>
      </c>
      <c r="B107" s="105" t="s">
        <v>59</v>
      </c>
      <c r="C107" s="104" t="s">
        <v>87</v>
      </c>
      <c r="D107" s="47">
        <v>5</v>
      </c>
      <c r="E107" s="81">
        <v>3.0000000000000001E-3</v>
      </c>
      <c r="F107" s="81">
        <v>0</v>
      </c>
      <c r="G107" s="89">
        <f t="shared" si="2"/>
        <v>3.0000000000000001E-3</v>
      </c>
    </row>
    <row r="108" spans="1:7" ht="24.95" customHeight="1" x14ac:dyDescent="0.25">
      <c r="A108" s="46" t="s">
        <v>14</v>
      </c>
      <c r="B108" s="46" t="s">
        <v>14</v>
      </c>
      <c r="C108" s="33" t="s">
        <v>88</v>
      </c>
      <c r="D108" s="39">
        <v>7</v>
      </c>
      <c r="E108" s="81">
        <v>0</v>
      </c>
      <c r="F108" s="81">
        <v>0</v>
      </c>
      <c r="G108" s="89">
        <f t="shared" si="2"/>
        <v>0</v>
      </c>
    </row>
    <row r="109" spans="1:7" ht="24.95" customHeight="1" x14ac:dyDescent="0.25">
      <c r="A109" s="46" t="s">
        <v>90</v>
      </c>
      <c r="B109" s="46" t="s">
        <v>90</v>
      </c>
      <c r="C109" s="104" t="s">
        <v>89</v>
      </c>
      <c r="D109" s="40">
        <v>6</v>
      </c>
      <c r="E109" s="81">
        <v>0</v>
      </c>
      <c r="F109" s="81">
        <v>0</v>
      </c>
      <c r="G109" s="89">
        <f t="shared" si="2"/>
        <v>0</v>
      </c>
    </row>
    <row r="110" spans="1:7" ht="24.95" customHeight="1" x14ac:dyDescent="0.25">
      <c r="A110" s="46" t="s">
        <v>14</v>
      </c>
      <c r="B110" s="46" t="s">
        <v>14</v>
      </c>
      <c r="C110" s="104" t="s">
        <v>97</v>
      </c>
      <c r="D110" s="40">
        <v>6</v>
      </c>
      <c r="E110" s="12">
        <v>1E-3</v>
      </c>
      <c r="F110" s="12">
        <v>0</v>
      </c>
      <c r="G110" s="89">
        <f t="shared" si="2"/>
        <v>1E-3</v>
      </c>
    </row>
    <row r="111" spans="1:7" ht="24.95" customHeight="1" x14ac:dyDescent="0.25">
      <c r="A111" s="46" t="s">
        <v>162</v>
      </c>
      <c r="B111" s="46" t="s">
        <v>162</v>
      </c>
      <c r="C111" s="104" t="s">
        <v>97</v>
      </c>
      <c r="D111" s="40">
        <v>5</v>
      </c>
      <c r="E111" s="12">
        <v>0</v>
      </c>
      <c r="F111" s="12">
        <v>0</v>
      </c>
      <c r="G111" s="89">
        <f t="shared" si="2"/>
        <v>0</v>
      </c>
    </row>
    <row r="112" spans="1:7" ht="24.95" customHeight="1" x14ac:dyDescent="0.25">
      <c r="A112" s="84" t="s">
        <v>59</v>
      </c>
      <c r="B112" s="84" t="s">
        <v>59</v>
      </c>
      <c r="C112" s="104" t="s">
        <v>108</v>
      </c>
      <c r="D112" s="40">
        <v>5</v>
      </c>
      <c r="E112" s="12">
        <v>1.4999999999999999E-2</v>
      </c>
      <c r="F112" s="12">
        <v>3.503E-3</v>
      </c>
      <c r="G112" s="89">
        <f t="shared" si="2"/>
        <v>1.1497E-2</v>
      </c>
    </row>
    <row r="113" spans="1:7" ht="24.95" customHeight="1" x14ac:dyDescent="0.25">
      <c r="A113" s="84" t="s">
        <v>59</v>
      </c>
      <c r="B113" s="84" t="s">
        <v>59</v>
      </c>
      <c r="C113" s="104" t="s">
        <v>96</v>
      </c>
      <c r="D113" s="40">
        <v>5</v>
      </c>
      <c r="E113" s="81">
        <v>3.2000000000000001E-2</v>
      </c>
      <c r="F113" s="81">
        <v>1.4537E-2</v>
      </c>
      <c r="G113" s="89">
        <f t="shared" si="2"/>
        <v>1.7462999999999999E-2</v>
      </c>
    </row>
    <row r="114" spans="1:7" ht="22.5" customHeight="1" x14ac:dyDescent="0.25">
      <c r="A114" s="106" t="s">
        <v>100</v>
      </c>
      <c r="B114" s="106" t="s">
        <v>100</v>
      </c>
      <c r="C114" s="104" t="s">
        <v>99</v>
      </c>
      <c r="D114" s="40">
        <v>6</v>
      </c>
      <c r="E114" s="81">
        <v>0</v>
      </c>
      <c r="F114" s="81">
        <v>0</v>
      </c>
      <c r="G114" s="89">
        <f t="shared" si="2"/>
        <v>0</v>
      </c>
    </row>
    <row r="115" spans="1:7" ht="27" customHeight="1" x14ac:dyDescent="0.25">
      <c r="A115" s="46" t="s">
        <v>15</v>
      </c>
      <c r="B115" s="46" t="s">
        <v>15</v>
      </c>
      <c r="C115" s="104" t="s">
        <v>101</v>
      </c>
      <c r="D115" s="40">
        <v>6</v>
      </c>
      <c r="E115" s="81">
        <v>2E-3</v>
      </c>
      <c r="F115" s="81">
        <v>1.1349999999999999E-3</v>
      </c>
      <c r="G115" s="89">
        <f t="shared" si="2"/>
        <v>8.650000000000001E-4</v>
      </c>
    </row>
    <row r="116" spans="1:7" ht="24.95" customHeight="1" x14ac:dyDescent="0.25">
      <c r="A116" s="105" t="s">
        <v>59</v>
      </c>
      <c r="B116" s="105" t="s">
        <v>59</v>
      </c>
      <c r="C116" s="104" t="s">
        <v>102</v>
      </c>
      <c r="D116" s="40">
        <v>5</v>
      </c>
      <c r="E116" s="81">
        <v>0.01</v>
      </c>
      <c r="F116" s="81">
        <v>1.5681E-2</v>
      </c>
      <c r="G116" s="89">
        <f t="shared" si="2"/>
        <v>-5.6810000000000003E-3</v>
      </c>
    </row>
    <row r="117" spans="1:7" ht="24.95" customHeight="1" x14ac:dyDescent="0.25">
      <c r="A117" s="46" t="s">
        <v>27</v>
      </c>
      <c r="B117" s="46" t="s">
        <v>27</v>
      </c>
      <c r="C117" s="104" t="s">
        <v>106</v>
      </c>
      <c r="D117" s="40">
        <v>7</v>
      </c>
      <c r="E117" s="81">
        <v>0</v>
      </c>
      <c r="F117" s="81">
        <v>0</v>
      </c>
      <c r="G117" s="89">
        <f t="shared" si="2"/>
        <v>0</v>
      </c>
    </row>
    <row r="118" spans="1:7" ht="24.95" customHeight="1" x14ac:dyDescent="0.25">
      <c r="A118" s="46" t="s">
        <v>15</v>
      </c>
      <c r="B118" s="46" t="s">
        <v>15</v>
      </c>
      <c r="C118" s="104" t="s">
        <v>104</v>
      </c>
      <c r="D118" s="40">
        <v>7</v>
      </c>
      <c r="E118" s="81">
        <v>6.9999999999999999E-6</v>
      </c>
      <c r="F118" s="81">
        <v>5.1999999999999997E-5</v>
      </c>
      <c r="G118" s="89">
        <f t="shared" si="2"/>
        <v>-4.4999999999999996E-5</v>
      </c>
    </row>
    <row r="119" spans="1:7" ht="24.95" customHeight="1" x14ac:dyDescent="0.25">
      <c r="A119" s="46" t="s">
        <v>162</v>
      </c>
      <c r="B119" s="46" t="s">
        <v>162</v>
      </c>
      <c r="C119" s="104" t="s">
        <v>107</v>
      </c>
      <c r="D119" s="40">
        <v>6</v>
      </c>
      <c r="E119" s="81">
        <v>0</v>
      </c>
      <c r="F119" s="81">
        <v>0</v>
      </c>
      <c r="G119" s="89">
        <f t="shared" si="2"/>
        <v>0</v>
      </c>
    </row>
    <row r="120" spans="1:7" ht="24.95" customHeight="1" x14ac:dyDescent="0.25">
      <c r="A120" s="46" t="s">
        <v>162</v>
      </c>
      <c r="B120" s="46" t="s">
        <v>162</v>
      </c>
      <c r="C120" s="104" t="s">
        <v>103</v>
      </c>
      <c r="D120" s="40">
        <v>7</v>
      </c>
      <c r="E120" s="81">
        <v>0</v>
      </c>
      <c r="F120" s="81">
        <v>0</v>
      </c>
      <c r="G120" s="89">
        <f t="shared" si="2"/>
        <v>0</v>
      </c>
    </row>
    <row r="121" spans="1:7" ht="24.95" customHeight="1" x14ac:dyDescent="0.25">
      <c r="A121" s="46" t="s">
        <v>15</v>
      </c>
      <c r="B121" s="46" t="s">
        <v>15</v>
      </c>
      <c r="C121" s="104" t="s">
        <v>115</v>
      </c>
      <c r="D121" s="40">
        <v>7</v>
      </c>
      <c r="E121" s="81">
        <v>0</v>
      </c>
      <c r="F121" s="81">
        <v>0</v>
      </c>
      <c r="G121" s="89">
        <f t="shared" si="2"/>
        <v>0</v>
      </c>
    </row>
    <row r="122" spans="1:7" ht="24.95" customHeight="1" x14ac:dyDescent="0.25">
      <c r="A122" s="46" t="s">
        <v>62</v>
      </c>
      <c r="B122" s="46" t="s">
        <v>62</v>
      </c>
      <c r="C122" s="104" t="s">
        <v>122</v>
      </c>
      <c r="D122" s="40">
        <v>7</v>
      </c>
      <c r="E122" s="81">
        <v>0</v>
      </c>
      <c r="F122" s="81">
        <v>0</v>
      </c>
      <c r="G122" s="89">
        <f t="shared" si="2"/>
        <v>0</v>
      </c>
    </row>
    <row r="123" spans="1:7" ht="24.95" customHeight="1" x14ac:dyDescent="0.25">
      <c r="A123" s="105" t="s">
        <v>59</v>
      </c>
      <c r="B123" s="105" t="s">
        <v>59</v>
      </c>
      <c r="C123" s="104" t="s">
        <v>123</v>
      </c>
      <c r="D123" s="40">
        <v>7</v>
      </c>
      <c r="E123" s="81">
        <v>0</v>
      </c>
      <c r="F123" s="81">
        <v>0</v>
      </c>
      <c r="G123" s="89">
        <f t="shared" si="2"/>
        <v>0</v>
      </c>
    </row>
    <row r="124" spans="1:7" ht="24.95" customHeight="1" x14ac:dyDescent="0.25">
      <c r="A124" s="46" t="s">
        <v>27</v>
      </c>
      <c r="B124" s="46" t="s">
        <v>27</v>
      </c>
      <c r="C124" s="104" t="s">
        <v>124</v>
      </c>
      <c r="D124" s="40">
        <v>7</v>
      </c>
      <c r="E124" s="81">
        <v>2.0000000000000001E-4</v>
      </c>
      <c r="F124" s="81">
        <v>9.9999999999999995E-7</v>
      </c>
      <c r="G124" s="89">
        <f t="shared" si="2"/>
        <v>1.9900000000000001E-4</v>
      </c>
    </row>
    <row r="125" spans="1:7" ht="24.95" customHeight="1" x14ac:dyDescent="0.25">
      <c r="A125" s="46" t="s">
        <v>15</v>
      </c>
      <c r="B125" s="46" t="s">
        <v>15</v>
      </c>
      <c r="C125" s="104" t="s">
        <v>125</v>
      </c>
      <c r="D125" s="40">
        <v>6</v>
      </c>
      <c r="E125" s="81">
        <v>0</v>
      </c>
      <c r="F125" s="81">
        <v>3.3300000000000002E-4</v>
      </c>
      <c r="G125" s="89">
        <f t="shared" si="2"/>
        <v>-3.3300000000000002E-4</v>
      </c>
    </row>
    <row r="126" spans="1:7" ht="24.95" customHeight="1" x14ac:dyDescent="0.25">
      <c r="A126" s="46" t="s">
        <v>117</v>
      </c>
      <c r="B126" s="46" t="s">
        <v>117</v>
      </c>
      <c r="C126" s="104" t="s">
        <v>118</v>
      </c>
      <c r="D126" s="40">
        <v>6</v>
      </c>
      <c r="E126" s="81">
        <v>0</v>
      </c>
      <c r="F126" s="81">
        <v>0</v>
      </c>
      <c r="G126" s="89">
        <f t="shared" si="2"/>
        <v>0</v>
      </c>
    </row>
    <row r="127" spans="1:7" ht="24.95" customHeight="1" x14ac:dyDescent="0.25">
      <c r="A127" s="46" t="s">
        <v>14</v>
      </c>
      <c r="B127" s="46" t="s">
        <v>14</v>
      </c>
      <c r="C127" s="104" t="s">
        <v>119</v>
      </c>
      <c r="D127" s="40">
        <v>7</v>
      </c>
      <c r="E127" s="81">
        <v>0</v>
      </c>
      <c r="F127" s="81">
        <v>0</v>
      </c>
      <c r="G127" s="89">
        <f t="shared" si="2"/>
        <v>0</v>
      </c>
    </row>
    <row r="128" spans="1:7" ht="24.95" customHeight="1" x14ac:dyDescent="0.25">
      <c r="A128" s="84" t="s">
        <v>59</v>
      </c>
      <c r="B128" s="84" t="s">
        <v>59</v>
      </c>
      <c r="C128" s="104" t="s">
        <v>120</v>
      </c>
      <c r="D128" s="40">
        <v>5</v>
      </c>
      <c r="E128" s="81">
        <v>0</v>
      </c>
      <c r="F128" s="81">
        <v>0</v>
      </c>
      <c r="G128" s="89">
        <f t="shared" si="2"/>
        <v>0</v>
      </c>
    </row>
    <row r="129" spans="1:7" ht="24.95" customHeight="1" x14ac:dyDescent="0.25">
      <c r="A129" s="46" t="s">
        <v>14</v>
      </c>
      <c r="B129" s="46" t="s">
        <v>14</v>
      </c>
      <c r="C129" s="104" t="s">
        <v>121</v>
      </c>
      <c r="D129" s="63">
        <v>7</v>
      </c>
      <c r="E129" s="81">
        <v>0</v>
      </c>
      <c r="F129" s="81">
        <v>0</v>
      </c>
      <c r="G129" s="89">
        <f t="shared" si="2"/>
        <v>0</v>
      </c>
    </row>
    <row r="130" spans="1:7" ht="24.95" customHeight="1" x14ac:dyDescent="0.25">
      <c r="A130" s="46" t="s">
        <v>14</v>
      </c>
      <c r="B130" s="46" t="s">
        <v>14</v>
      </c>
      <c r="C130" s="104" t="s">
        <v>128</v>
      </c>
      <c r="D130" s="63">
        <v>7</v>
      </c>
      <c r="E130" s="81">
        <v>0</v>
      </c>
      <c r="F130" s="81">
        <v>0</v>
      </c>
      <c r="G130" s="89">
        <f t="shared" si="2"/>
        <v>0</v>
      </c>
    </row>
    <row r="131" spans="1:7" ht="24.95" customHeight="1" x14ac:dyDescent="0.25">
      <c r="A131" s="46" t="s">
        <v>162</v>
      </c>
      <c r="B131" s="46" t="s">
        <v>162</v>
      </c>
      <c r="C131" s="107" t="s">
        <v>129</v>
      </c>
      <c r="D131" s="63">
        <v>7</v>
      </c>
      <c r="E131" s="81">
        <v>0</v>
      </c>
      <c r="F131" s="81">
        <v>0</v>
      </c>
      <c r="G131" s="89">
        <f t="shared" si="2"/>
        <v>0</v>
      </c>
    </row>
    <row r="132" spans="1:7" ht="24.95" customHeight="1" x14ac:dyDescent="0.25">
      <c r="A132" s="46" t="s">
        <v>162</v>
      </c>
      <c r="B132" s="46" t="s">
        <v>162</v>
      </c>
      <c r="C132" s="107" t="s">
        <v>130</v>
      </c>
      <c r="D132" s="63">
        <v>7</v>
      </c>
      <c r="E132" s="81">
        <v>0</v>
      </c>
      <c r="F132" s="81">
        <v>0</v>
      </c>
      <c r="G132" s="89">
        <f t="shared" si="2"/>
        <v>0</v>
      </c>
    </row>
    <row r="133" spans="1:7" ht="24.95" customHeight="1" x14ac:dyDescent="0.25">
      <c r="A133" s="46" t="s">
        <v>14</v>
      </c>
      <c r="B133" s="46" t="s">
        <v>14</v>
      </c>
      <c r="C133" s="104" t="s">
        <v>131</v>
      </c>
      <c r="D133" s="63">
        <v>6</v>
      </c>
      <c r="E133" s="81">
        <v>0</v>
      </c>
      <c r="F133" s="81">
        <v>0</v>
      </c>
      <c r="G133" s="89">
        <f t="shared" si="2"/>
        <v>0</v>
      </c>
    </row>
    <row r="134" spans="1:7" ht="24.95" customHeight="1" x14ac:dyDescent="0.25">
      <c r="A134" s="46" t="s">
        <v>15</v>
      </c>
      <c r="B134" s="46" t="s">
        <v>15</v>
      </c>
      <c r="C134" s="108" t="s">
        <v>133</v>
      </c>
      <c r="D134" s="63">
        <v>6</v>
      </c>
      <c r="E134" s="81">
        <v>5.0000000000000001E-4</v>
      </c>
      <c r="F134" s="81">
        <v>2.7E-4</v>
      </c>
      <c r="G134" s="89">
        <f t="shared" si="2"/>
        <v>2.3000000000000001E-4</v>
      </c>
    </row>
    <row r="135" spans="1:7" ht="24.95" customHeight="1" x14ac:dyDescent="0.25">
      <c r="A135" s="84" t="s">
        <v>59</v>
      </c>
      <c r="B135" s="84" t="s">
        <v>59</v>
      </c>
      <c r="C135" s="104" t="s">
        <v>140</v>
      </c>
      <c r="D135" s="63">
        <v>6</v>
      </c>
      <c r="E135" s="81">
        <v>5.0000000000000001E-4</v>
      </c>
      <c r="F135" s="81">
        <v>0</v>
      </c>
      <c r="G135" s="89">
        <f t="shared" si="2"/>
        <v>5.0000000000000001E-4</v>
      </c>
    </row>
    <row r="136" spans="1:7" ht="24.95" customHeight="1" x14ac:dyDescent="0.25">
      <c r="A136" s="46" t="s">
        <v>14</v>
      </c>
      <c r="B136" s="46" t="s">
        <v>14</v>
      </c>
      <c r="C136" s="104" t="s">
        <v>141</v>
      </c>
      <c r="D136" s="63">
        <v>6</v>
      </c>
      <c r="E136" s="81">
        <v>0</v>
      </c>
      <c r="F136" s="81">
        <v>0</v>
      </c>
      <c r="G136" s="89">
        <f t="shared" si="2"/>
        <v>0</v>
      </c>
    </row>
    <row r="137" spans="1:7" ht="24.95" customHeight="1" x14ac:dyDescent="0.25">
      <c r="A137" s="46" t="s">
        <v>27</v>
      </c>
      <c r="B137" s="46" t="s">
        <v>27</v>
      </c>
      <c r="C137" s="109" t="s">
        <v>142</v>
      </c>
      <c r="D137" s="63">
        <v>4</v>
      </c>
      <c r="E137" s="81">
        <v>0</v>
      </c>
      <c r="F137" s="81">
        <v>0</v>
      </c>
      <c r="G137" s="89">
        <f t="shared" si="2"/>
        <v>0</v>
      </c>
    </row>
    <row r="138" spans="1:7" ht="24.95" customHeight="1" x14ac:dyDescent="0.25">
      <c r="A138" s="110" t="s">
        <v>27</v>
      </c>
      <c r="B138" s="110" t="s">
        <v>27</v>
      </c>
      <c r="C138" s="104" t="s">
        <v>145</v>
      </c>
      <c r="D138" s="63">
        <v>6</v>
      </c>
      <c r="E138" s="81">
        <v>0</v>
      </c>
      <c r="F138" s="81">
        <v>0</v>
      </c>
      <c r="G138" s="89">
        <f t="shared" si="2"/>
        <v>0</v>
      </c>
    </row>
    <row r="139" spans="1:7" ht="24.95" customHeight="1" x14ac:dyDescent="0.25">
      <c r="A139" s="46" t="s">
        <v>15</v>
      </c>
      <c r="B139" s="46" t="s">
        <v>15</v>
      </c>
      <c r="C139" s="104" t="s">
        <v>147</v>
      </c>
      <c r="D139" s="63">
        <v>7</v>
      </c>
      <c r="E139" s="81">
        <v>0</v>
      </c>
      <c r="F139" s="81">
        <v>0</v>
      </c>
      <c r="G139" s="89">
        <f t="shared" si="2"/>
        <v>0</v>
      </c>
    </row>
    <row r="140" spans="1:7" ht="24.95" customHeight="1" x14ac:dyDescent="0.25">
      <c r="A140" s="46" t="s">
        <v>15</v>
      </c>
      <c r="B140" s="46" t="s">
        <v>15</v>
      </c>
      <c r="C140" s="108" t="s">
        <v>148</v>
      </c>
      <c r="D140" s="63">
        <v>6</v>
      </c>
      <c r="E140" s="81">
        <v>1E-3</v>
      </c>
      <c r="F140" s="81">
        <v>1.2400000000000001E-4</v>
      </c>
      <c r="G140" s="89">
        <f t="shared" si="2"/>
        <v>8.7600000000000004E-4</v>
      </c>
    </row>
    <row r="141" spans="1:7" ht="24.95" customHeight="1" x14ac:dyDescent="0.25">
      <c r="A141" s="46" t="s">
        <v>27</v>
      </c>
      <c r="B141" s="46" t="s">
        <v>27</v>
      </c>
      <c r="C141" s="104" t="s">
        <v>95</v>
      </c>
      <c r="D141" s="63" t="s">
        <v>113</v>
      </c>
      <c r="E141" s="81">
        <v>0</v>
      </c>
      <c r="F141" s="81">
        <v>0</v>
      </c>
      <c r="G141" s="89">
        <f t="shared" si="2"/>
        <v>0</v>
      </c>
    </row>
    <row r="142" spans="1:7" ht="24.95" customHeight="1" x14ac:dyDescent="0.2">
      <c r="A142" s="46" t="s">
        <v>14</v>
      </c>
      <c r="B142" s="46" t="s">
        <v>14</v>
      </c>
      <c r="C142" s="111" t="s">
        <v>156</v>
      </c>
      <c r="D142" s="63">
        <v>6</v>
      </c>
      <c r="E142" s="81">
        <v>2E-3</v>
      </c>
      <c r="F142" s="81">
        <v>1.8680000000000001E-3</v>
      </c>
      <c r="G142" s="89">
        <f t="shared" si="2"/>
        <v>1.3199999999999996E-4</v>
      </c>
    </row>
    <row r="143" spans="1:7" ht="24.95" customHeight="1" x14ac:dyDescent="0.2">
      <c r="A143" s="46" t="s">
        <v>14</v>
      </c>
      <c r="B143" s="46" t="s">
        <v>14</v>
      </c>
      <c r="C143" s="111" t="s">
        <v>180</v>
      </c>
      <c r="D143" s="63">
        <v>6</v>
      </c>
      <c r="E143" s="81">
        <v>0</v>
      </c>
      <c r="F143" s="81">
        <v>0</v>
      </c>
      <c r="G143" s="89">
        <f t="shared" si="2"/>
        <v>0</v>
      </c>
    </row>
    <row r="144" spans="1:7" ht="24.95" customHeight="1" x14ac:dyDescent="0.2">
      <c r="A144" s="46" t="s">
        <v>100</v>
      </c>
      <c r="B144" s="46" t="s">
        <v>100</v>
      </c>
      <c r="C144" s="111" t="s">
        <v>151</v>
      </c>
      <c r="D144" s="63">
        <v>5</v>
      </c>
      <c r="E144" s="81">
        <v>7.4999999999999997E-2</v>
      </c>
      <c r="F144" s="81">
        <v>4.0168000000000002E-2</v>
      </c>
      <c r="G144" s="89">
        <f t="shared" si="2"/>
        <v>3.4831999999999995E-2</v>
      </c>
    </row>
    <row r="145" spans="1:7" ht="24.95" customHeight="1" x14ac:dyDescent="0.2">
      <c r="A145" s="46" t="s">
        <v>162</v>
      </c>
      <c r="B145" s="46" t="s">
        <v>162</v>
      </c>
      <c r="C145" s="111" t="s">
        <v>149</v>
      </c>
      <c r="D145" s="63">
        <v>6</v>
      </c>
      <c r="E145" s="81">
        <v>0</v>
      </c>
      <c r="F145" s="81">
        <v>3.9899999999999999E-4</v>
      </c>
      <c r="G145" s="89">
        <f t="shared" si="2"/>
        <v>-3.9899999999999999E-4</v>
      </c>
    </row>
    <row r="146" spans="1:7" ht="24.95" customHeight="1" x14ac:dyDescent="0.2">
      <c r="A146" s="46" t="s">
        <v>15</v>
      </c>
      <c r="B146" s="46" t="s">
        <v>15</v>
      </c>
      <c r="C146" s="111" t="s">
        <v>157</v>
      </c>
      <c r="D146" s="63">
        <v>6</v>
      </c>
      <c r="E146" s="81">
        <v>1E-3</v>
      </c>
      <c r="F146" s="81">
        <v>0</v>
      </c>
      <c r="G146" s="89">
        <f t="shared" si="2"/>
        <v>1E-3</v>
      </c>
    </row>
    <row r="147" spans="1:7" ht="24.95" customHeight="1" x14ac:dyDescent="0.2">
      <c r="A147" s="46" t="s">
        <v>15</v>
      </c>
      <c r="B147" s="46" t="s">
        <v>15</v>
      </c>
      <c r="C147" s="111" t="s">
        <v>158</v>
      </c>
      <c r="D147" s="63">
        <v>5</v>
      </c>
      <c r="E147" s="81">
        <v>8.7329999999999994E-3</v>
      </c>
      <c r="F147" s="81">
        <v>3.8419999999999999E-3</v>
      </c>
      <c r="G147" s="89">
        <f t="shared" si="2"/>
        <v>4.8909999999999995E-3</v>
      </c>
    </row>
    <row r="148" spans="1:7" ht="24.95" customHeight="1" x14ac:dyDescent="0.2">
      <c r="A148" s="46" t="s">
        <v>160</v>
      </c>
      <c r="B148" s="46" t="s">
        <v>160</v>
      </c>
      <c r="C148" s="111" t="s">
        <v>159</v>
      </c>
      <c r="D148" s="63">
        <v>6</v>
      </c>
      <c r="E148" s="81">
        <v>4.0000000000000002E-4</v>
      </c>
      <c r="F148" s="81">
        <v>5.9100000000000005E-4</v>
      </c>
      <c r="G148" s="89">
        <f t="shared" si="2"/>
        <v>-1.9100000000000003E-4</v>
      </c>
    </row>
    <row r="149" spans="1:7" ht="24.95" customHeight="1" x14ac:dyDescent="0.2">
      <c r="A149" s="46" t="s">
        <v>175</v>
      </c>
      <c r="B149" s="46" t="s">
        <v>15</v>
      </c>
      <c r="C149" s="111" t="s">
        <v>168</v>
      </c>
      <c r="D149" s="63">
        <v>5</v>
      </c>
      <c r="E149" s="81">
        <v>1.2239999999999999E-2</v>
      </c>
      <c r="F149" s="81">
        <v>0</v>
      </c>
      <c r="G149" s="89">
        <f t="shared" si="2"/>
        <v>1.2239999999999999E-2</v>
      </c>
    </row>
    <row r="150" spans="1:7" ht="24.95" customHeight="1" x14ac:dyDescent="0.2">
      <c r="A150" s="46" t="s">
        <v>175</v>
      </c>
      <c r="B150" s="46" t="s">
        <v>15</v>
      </c>
      <c r="C150" s="111" t="s">
        <v>161</v>
      </c>
      <c r="D150" s="63">
        <v>4</v>
      </c>
      <c r="E150" s="81">
        <v>0.34499999999999997</v>
      </c>
      <c r="F150" s="81">
        <v>3.9555E-2</v>
      </c>
      <c r="G150" s="89">
        <f t="shared" si="2"/>
        <v>0.30544499999999997</v>
      </c>
    </row>
    <row r="151" spans="1:7" ht="24.95" customHeight="1" x14ac:dyDescent="0.2">
      <c r="A151" s="46" t="s">
        <v>100</v>
      </c>
      <c r="B151" s="46" t="s">
        <v>100</v>
      </c>
      <c r="C151" s="111" t="s">
        <v>174</v>
      </c>
      <c r="D151" s="63">
        <v>5</v>
      </c>
      <c r="E151" s="81">
        <v>0</v>
      </c>
      <c r="F151" s="81">
        <v>1.3724E-2</v>
      </c>
      <c r="G151" s="89">
        <f t="shared" si="2"/>
        <v>-1.3724E-2</v>
      </c>
    </row>
    <row r="152" spans="1:7" ht="24.95" customHeight="1" x14ac:dyDescent="0.2">
      <c r="A152" s="46" t="s">
        <v>162</v>
      </c>
      <c r="B152" s="46" t="s">
        <v>162</v>
      </c>
      <c r="C152" s="111" t="s">
        <v>187</v>
      </c>
      <c r="D152" s="63">
        <v>7</v>
      </c>
      <c r="E152" s="81">
        <v>5.5500000000000005E-4</v>
      </c>
      <c r="F152" s="81">
        <v>7.5299999999999998E-4</v>
      </c>
      <c r="G152" s="89">
        <f t="shared" si="2"/>
        <v>-1.9799999999999993E-4</v>
      </c>
    </row>
    <row r="153" spans="1:7" ht="24.95" customHeight="1" x14ac:dyDescent="0.2">
      <c r="A153" s="46" t="s">
        <v>193</v>
      </c>
      <c r="B153" s="46" t="s">
        <v>193</v>
      </c>
      <c r="C153" s="111" t="s">
        <v>190</v>
      </c>
      <c r="D153" s="63">
        <v>7</v>
      </c>
      <c r="E153" s="81">
        <v>0</v>
      </c>
      <c r="F153" s="81">
        <v>0</v>
      </c>
      <c r="G153" s="89">
        <f t="shared" si="2"/>
        <v>0</v>
      </c>
    </row>
    <row r="154" spans="1:7" ht="24.95" customHeight="1" x14ac:dyDescent="0.2">
      <c r="A154" s="46" t="s">
        <v>162</v>
      </c>
      <c r="B154" s="46" t="s">
        <v>162</v>
      </c>
      <c r="C154" s="111" t="s">
        <v>194</v>
      </c>
      <c r="D154" s="63">
        <v>6</v>
      </c>
      <c r="E154" s="81">
        <v>0</v>
      </c>
      <c r="F154" s="81">
        <v>0</v>
      </c>
      <c r="G154" s="89">
        <f t="shared" si="2"/>
        <v>0</v>
      </c>
    </row>
    <row r="155" spans="1:7" ht="24.95" customHeight="1" x14ac:dyDescent="0.2">
      <c r="A155" s="46" t="s">
        <v>162</v>
      </c>
      <c r="B155" s="46" t="s">
        <v>162</v>
      </c>
      <c r="C155" s="111" t="s">
        <v>176</v>
      </c>
      <c r="D155" s="63">
        <v>7</v>
      </c>
      <c r="E155" s="81">
        <v>2.5000000000000001E-5</v>
      </c>
      <c r="F155" s="81">
        <v>2.5000000000000001E-5</v>
      </c>
      <c r="G155" s="89">
        <f t="shared" si="2"/>
        <v>0</v>
      </c>
    </row>
    <row r="156" spans="1:7" ht="24.95" customHeight="1" x14ac:dyDescent="0.25">
      <c r="A156" s="46"/>
      <c r="B156" s="46"/>
      <c r="C156" s="104" t="s">
        <v>114</v>
      </c>
      <c r="D156" s="63">
        <v>8</v>
      </c>
      <c r="E156" s="81">
        <v>0.6</v>
      </c>
      <c r="F156" s="81">
        <v>0.66417999999999999</v>
      </c>
      <c r="G156" s="89">
        <f t="shared" si="2"/>
        <v>-6.4180000000000015E-2</v>
      </c>
    </row>
    <row r="157" spans="1:7" x14ac:dyDescent="0.25">
      <c r="E157" s="37">
        <f>SUM(E15:E156)</f>
        <v>1.9204319999999999</v>
      </c>
      <c r="F157" s="37">
        <f t="shared" ref="F157:G157" si="3">SUM(F15:F156)</f>
        <v>1.3700319999999999</v>
      </c>
      <c r="G157" s="37">
        <f t="shared" si="3"/>
        <v>0.5504</v>
      </c>
    </row>
    <row r="158" spans="1:7" x14ac:dyDescent="0.25">
      <c r="E158" s="37"/>
      <c r="F158" s="37"/>
      <c r="G158" s="37"/>
    </row>
  </sheetData>
  <mergeCells count="4">
    <mergeCell ref="A7:G7"/>
    <mergeCell ref="A8:G8"/>
    <mergeCell ref="A9:G9"/>
    <mergeCell ref="B11:F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697D0-1283-493A-A480-618310517716}">
  <dimension ref="A1:H156"/>
  <sheetViews>
    <sheetView workbookViewId="0">
      <selection sqref="A1:XFD1048576"/>
    </sheetView>
  </sheetViews>
  <sheetFormatPr defaultRowHeight="11.25" x14ac:dyDescent="0.25"/>
  <cols>
    <col min="1" max="1" width="20.140625" style="1" customWidth="1"/>
    <col min="2" max="2" width="20.42578125" style="1" customWidth="1"/>
    <col min="3" max="3" width="31.140625" style="1" customWidth="1"/>
    <col min="4" max="4" width="8" style="1" customWidth="1"/>
    <col min="5" max="5" width="12" style="1" customWidth="1"/>
    <col min="6" max="6" width="13" style="1" customWidth="1"/>
    <col min="7" max="7" width="12" style="1" customWidth="1"/>
    <col min="8" max="253" width="9.140625" style="1"/>
    <col min="254" max="254" width="4.140625" style="1" customWidth="1"/>
    <col min="255" max="255" width="25" style="1" customWidth="1"/>
    <col min="256" max="256" width="17.5703125" style="1" customWidth="1"/>
    <col min="257" max="257" width="17.7109375" style="1" customWidth="1"/>
    <col min="258" max="258" width="17" style="1" customWidth="1"/>
    <col min="259" max="259" width="16.42578125" style="1" customWidth="1"/>
    <col min="260" max="260" width="23" style="1" customWidth="1"/>
    <col min="261" max="261" width="13.42578125" style="1" customWidth="1"/>
    <col min="262" max="262" width="13.7109375" style="1" customWidth="1"/>
    <col min="263" max="263" width="23" style="1" customWidth="1"/>
    <col min="264" max="509" width="9.140625" style="1"/>
    <col min="510" max="510" width="4.140625" style="1" customWidth="1"/>
    <col min="511" max="511" width="25" style="1" customWidth="1"/>
    <col min="512" max="512" width="17.5703125" style="1" customWidth="1"/>
    <col min="513" max="513" width="17.7109375" style="1" customWidth="1"/>
    <col min="514" max="514" width="17" style="1" customWidth="1"/>
    <col min="515" max="515" width="16.42578125" style="1" customWidth="1"/>
    <col min="516" max="516" width="23" style="1" customWidth="1"/>
    <col min="517" max="517" width="13.42578125" style="1" customWidth="1"/>
    <col min="518" max="518" width="13.7109375" style="1" customWidth="1"/>
    <col min="519" max="519" width="23" style="1" customWidth="1"/>
    <col min="520" max="765" width="9.140625" style="1"/>
    <col min="766" max="766" width="4.140625" style="1" customWidth="1"/>
    <col min="767" max="767" width="25" style="1" customWidth="1"/>
    <col min="768" max="768" width="17.5703125" style="1" customWidth="1"/>
    <col min="769" max="769" width="17.7109375" style="1" customWidth="1"/>
    <col min="770" max="770" width="17" style="1" customWidth="1"/>
    <col min="771" max="771" width="16.42578125" style="1" customWidth="1"/>
    <col min="772" max="772" width="23" style="1" customWidth="1"/>
    <col min="773" max="773" width="13.42578125" style="1" customWidth="1"/>
    <col min="774" max="774" width="13.7109375" style="1" customWidth="1"/>
    <col min="775" max="775" width="23" style="1" customWidth="1"/>
    <col min="776" max="1021" width="9.140625" style="1"/>
    <col min="1022" max="1022" width="4.140625" style="1" customWidth="1"/>
    <col min="1023" max="1023" width="25" style="1" customWidth="1"/>
    <col min="1024" max="1024" width="17.5703125" style="1" customWidth="1"/>
    <col min="1025" max="1025" width="17.7109375" style="1" customWidth="1"/>
    <col min="1026" max="1026" width="17" style="1" customWidth="1"/>
    <col min="1027" max="1027" width="16.42578125" style="1" customWidth="1"/>
    <col min="1028" max="1028" width="23" style="1" customWidth="1"/>
    <col min="1029" max="1029" width="13.42578125" style="1" customWidth="1"/>
    <col min="1030" max="1030" width="13.7109375" style="1" customWidth="1"/>
    <col min="1031" max="1031" width="23" style="1" customWidth="1"/>
    <col min="1032" max="1277" width="9.140625" style="1"/>
    <col min="1278" max="1278" width="4.140625" style="1" customWidth="1"/>
    <col min="1279" max="1279" width="25" style="1" customWidth="1"/>
    <col min="1280" max="1280" width="17.5703125" style="1" customWidth="1"/>
    <col min="1281" max="1281" width="17.7109375" style="1" customWidth="1"/>
    <col min="1282" max="1282" width="17" style="1" customWidth="1"/>
    <col min="1283" max="1283" width="16.42578125" style="1" customWidth="1"/>
    <col min="1284" max="1284" width="23" style="1" customWidth="1"/>
    <col min="1285" max="1285" width="13.42578125" style="1" customWidth="1"/>
    <col min="1286" max="1286" width="13.7109375" style="1" customWidth="1"/>
    <col min="1287" max="1287" width="23" style="1" customWidth="1"/>
    <col min="1288" max="1533" width="9.140625" style="1"/>
    <col min="1534" max="1534" width="4.140625" style="1" customWidth="1"/>
    <col min="1535" max="1535" width="25" style="1" customWidth="1"/>
    <col min="1536" max="1536" width="17.5703125" style="1" customWidth="1"/>
    <col min="1537" max="1537" width="17.7109375" style="1" customWidth="1"/>
    <col min="1538" max="1538" width="17" style="1" customWidth="1"/>
    <col min="1539" max="1539" width="16.42578125" style="1" customWidth="1"/>
    <col min="1540" max="1540" width="23" style="1" customWidth="1"/>
    <col min="1541" max="1541" width="13.42578125" style="1" customWidth="1"/>
    <col min="1542" max="1542" width="13.7109375" style="1" customWidth="1"/>
    <col min="1543" max="1543" width="23" style="1" customWidth="1"/>
    <col min="1544" max="1789" width="9.140625" style="1"/>
    <col min="1790" max="1790" width="4.140625" style="1" customWidth="1"/>
    <col min="1791" max="1791" width="25" style="1" customWidth="1"/>
    <col min="1792" max="1792" width="17.5703125" style="1" customWidth="1"/>
    <col min="1793" max="1793" width="17.7109375" style="1" customWidth="1"/>
    <col min="1794" max="1794" width="17" style="1" customWidth="1"/>
    <col min="1795" max="1795" width="16.42578125" style="1" customWidth="1"/>
    <col min="1796" max="1796" width="23" style="1" customWidth="1"/>
    <col min="1797" max="1797" width="13.42578125" style="1" customWidth="1"/>
    <col min="1798" max="1798" width="13.7109375" style="1" customWidth="1"/>
    <col min="1799" max="1799" width="23" style="1" customWidth="1"/>
    <col min="1800" max="2045" width="9.140625" style="1"/>
    <col min="2046" max="2046" width="4.140625" style="1" customWidth="1"/>
    <col min="2047" max="2047" width="25" style="1" customWidth="1"/>
    <col min="2048" max="2048" width="17.5703125" style="1" customWidth="1"/>
    <col min="2049" max="2049" width="17.7109375" style="1" customWidth="1"/>
    <col min="2050" max="2050" width="17" style="1" customWidth="1"/>
    <col min="2051" max="2051" width="16.42578125" style="1" customWidth="1"/>
    <col min="2052" max="2052" width="23" style="1" customWidth="1"/>
    <col min="2053" max="2053" width="13.42578125" style="1" customWidth="1"/>
    <col min="2054" max="2054" width="13.7109375" style="1" customWidth="1"/>
    <col min="2055" max="2055" width="23" style="1" customWidth="1"/>
    <col min="2056" max="2301" width="9.140625" style="1"/>
    <col min="2302" max="2302" width="4.140625" style="1" customWidth="1"/>
    <col min="2303" max="2303" width="25" style="1" customWidth="1"/>
    <col min="2304" max="2304" width="17.5703125" style="1" customWidth="1"/>
    <col min="2305" max="2305" width="17.7109375" style="1" customWidth="1"/>
    <col min="2306" max="2306" width="17" style="1" customWidth="1"/>
    <col min="2307" max="2307" width="16.42578125" style="1" customWidth="1"/>
    <col min="2308" max="2308" width="23" style="1" customWidth="1"/>
    <col min="2309" max="2309" width="13.42578125" style="1" customWidth="1"/>
    <col min="2310" max="2310" width="13.7109375" style="1" customWidth="1"/>
    <col min="2311" max="2311" width="23" style="1" customWidth="1"/>
    <col min="2312" max="2557" width="9.140625" style="1"/>
    <col min="2558" max="2558" width="4.140625" style="1" customWidth="1"/>
    <col min="2559" max="2559" width="25" style="1" customWidth="1"/>
    <col min="2560" max="2560" width="17.5703125" style="1" customWidth="1"/>
    <col min="2561" max="2561" width="17.7109375" style="1" customWidth="1"/>
    <col min="2562" max="2562" width="17" style="1" customWidth="1"/>
    <col min="2563" max="2563" width="16.42578125" style="1" customWidth="1"/>
    <col min="2564" max="2564" width="23" style="1" customWidth="1"/>
    <col min="2565" max="2565" width="13.42578125" style="1" customWidth="1"/>
    <col min="2566" max="2566" width="13.7109375" style="1" customWidth="1"/>
    <col min="2567" max="2567" width="23" style="1" customWidth="1"/>
    <col min="2568" max="2813" width="9.140625" style="1"/>
    <col min="2814" max="2814" width="4.140625" style="1" customWidth="1"/>
    <col min="2815" max="2815" width="25" style="1" customWidth="1"/>
    <col min="2816" max="2816" width="17.5703125" style="1" customWidth="1"/>
    <col min="2817" max="2817" width="17.7109375" style="1" customWidth="1"/>
    <col min="2818" max="2818" width="17" style="1" customWidth="1"/>
    <col min="2819" max="2819" width="16.42578125" style="1" customWidth="1"/>
    <col min="2820" max="2820" width="23" style="1" customWidth="1"/>
    <col min="2821" max="2821" width="13.42578125" style="1" customWidth="1"/>
    <col min="2822" max="2822" width="13.7109375" style="1" customWidth="1"/>
    <col min="2823" max="2823" width="23" style="1" customWidth="1"/>
    <col min="2824" max="3069" width="9.140625" style="1"/>
    <col min="3070" max="3070" width="4.140625" style="1" customWidth="1"/>
    <col min="3071" max="3071" width="25" style="1" customWidth="1"/>
    <col min="3072" max="3072" width="17.5703125" style="1" customWidth="1"/>
    <col min="3073" max="3073" width="17.7109375" style="1" customWidth="1"/>
    <col min="3074" max="3074" width="17" style="1" customWidth="1"/>
    <col min="3075" max="3075" width="16.42578125" style="1" customWidth="1"/>
    <col min="3076" max="3076" width="23" style="1" customWidth="1"/>
    <col min="3077" max="3077" width="13.42578125" style="1" customWidth="1"/>
    <col min="3078" max="3078" width="13.7109375" style="1" customWidth="1"/>
    <col min="3079" max="3079" width="23" style="1" customWidth="1"/>
    <col min="3080" max="3325" width="9.140625" style="1"/>
    <col min="3326" max="3326" width="4.140625" style="1" customWidth="1"/>
    <col min="3327" max="3327" width="25" style="1" customWidth="1"/>
    <col min="3328" max="3328" width="17.5703125" style="1" customWidth="1"/>
    <col min="3329" max="3329" width="17.7109375" style="1" customWidth="1"/>
    <col min="3330" max="3330" width="17" style="1" customWidth="1"/>
    <col min="3331" max="3331" width="16.42578125" style="1" customWidth="1"/>
    <col min="3332" max="3332" width="23" style="1" customWidth="1"/>
    <col min="3333" max="3333" width="13.42578125" style="1" customWidth="1"/>
    <col min="3334" max="3334" width="13.7109375" style="1" customWidth="1"/>
    <col min="3335" max="3335" width="23" style="1" customWidth="1"/>
    <col min="3336" max="3581" width="9.140625" style="1"/>
    <col min="3582" max="3582" width="4.140625" style="1" customWidth="1"/>
    <col min="3583" max="3583" width="25" style="1" customWidth="1"/>
    <col min="3584" max="3584" width="17.5703125" style="1" customWidth="1"/>
    <col min="3585" max="3585" width="17.7109375" style="1" customWidth="1"/>
    <col min="3586" max="3586" width="17" style="1" customWidth="1"/>
    <col min="3587" max="3587" width="16.42578125" style="1" customWidth="1"/>
    <col min="3588" max="3588" width="23" style="1" customWidth="1"/>
    <col min="3589" max="3589" width="13.42578125" style="1" customWidth="1"/>
    <col min="3590" max="3590" width="13.7109375" style="1" customWidth="1"/>
    <col min="3591" max="3591" width="23" style="1" customWidth="1"/>
    <col min="3592" max="3837" width="9.140625" style="1"/>
    <col min="3838" max="3838" width="4.140625" style="1" customWidth="1"/>
    <col min="3839" max="3839" width="25" style="1" customWidth="1"/>
    <col min="3840" max="3840" width="17.5703125" style="1" customWidth="1"/>
    <col min="3841" max="3841" width="17.7109375" style="1" customWidth="1"/>
    <col min="3842" max="3842" width="17" style="1" customWidth="1"/>
    <col min="3843" max="3843" width="16.42578125" style="1" customWidth="1"/>
    <col min="3844" max="3844" width="23" style="1" customWidth="1"/>
    <col min="3845" max="3845" width="13.42578125" style="1" customWidth="1"/>
    <col min="3846" max="3846" width="13.7109375" style="1" customWidth="1"/>
    <col min="3847" max="3847" width="23" style="1" customWidth="1"/>
    <col min="3848" max="4093" width="9.140625" style="1"/>
    <col min="4094" max="4094" width="4.140625" style="1" customWidth="1"/>
    <col min="4095" max="4095" width="25" style="1" customWidth="1"/>
    <col min="4096" max="4096" width="17.5703125" style="1" customWidth="1"/>
    <col min="4097" max="4097" width="17.7109375" style="1" customWidth="1"/>
    <col min="4098" max="4098" width="17" style="1" customWidth="1"/>
    <col min="4099" max="4099" width="16.42578125" style="1" customWidth="1"/>
    <col min="4100" max="4100" width="23" style="1" customWidth="1"/>
    <col min="4101" max="4101" width="13.42578125" style="1" customWidth="1"/>
    <col min="4102" max="4102" width="13.7109375" style="1" customWidth="1"/>
    <col min="4103" max="4103" width="23" style="1" customWidth="1"/>
    <col min="4104" max="4349" width="9.140625" style="1"/>
    <col min="4350" max="4350" width="4.140625" style="1" customWidth="1"/>
    <col min="4351" max="4351" width="25" style="1" customWidth="1"/>
    <col min="4352" max="4352" width="17.5703125" style="1" customWidth="1"/>
    <col min="4353" max="4353" width="17.7109375" style="1" customWidth="1"/>
    <col min="4354" max="4354" width="17" style="1" customWidth="1"/>
    <col min="4355" max="4355" width="16.42578125" style="1" customWidth="1"/>
    <col min="4356" max="4356" width="23" style="1" customWidth="1"/>
    <col min="4357" max="4357" width="13.42578125" style="1" customWidth="1"/>
    <col min="4358" max="4358" width="13.7109375" style="1" customWidth="1"/>
    <col min="4359" max="4359" width="23" style="1" customWidth="1"/>
    <col min="4360" max="4605" width="9.140625" style="1"/>
    <col min="4606" max="4606" width="4.140625" style="1" customWidth="1"/>
    <col min="4607" max="4607" width="25" style="1" customWidth="1"/>
    <col min="4608" max="4608" width="17.5703125" style="1" customWidth="1"/>
    <col min="4609" max="4609" width="17.7109375" style="1" customWidth="1"/>
    <col min="4610" max="4610" width="17" style="1" customWidth="1"/>
    <col min="4611" max="4611" width="16.42578125" style="1" customWidth="1"/>
    <col min="4612" max="4612" width="23" style="1" customWidth="1"/>
    <col min="4613" max="4613" width="13.42578125" style="1" customWidth="1"/>
    <col min="4614" max="4614" width="13.7109375" style="1" customWidth="1"/>
    <col min="4615" max="4615" width="23" style="1" customWidth="1"/>
    <col min="4616" max="4861" width="9.140625" style="1"/>
    <col min="4862" max="4862" width="4.140625" style="1" customWidth="1"/>
    <col min="4863" max="4863" width="25" style="1" customWidth="1"/>
    <col min="4864" max="4864" width="17.5703125" style="1" customWidth="1"/>
    <col min="4865" max="4865" width="17.7109375" style="1" customWidth="1"/>
    <col min="4866" max="4866" width="17" style="1" customWidth="1"/>
    <col min="4867" max="4867" width="16.42578125" style="1" customWidth="1"/>
    <col min="4868" max="4868" width="23" style="1" customWidth="1"/>
    <col min="4869" max="4869" width="13.42578125" style="1" customWidth="1"/>
    <col min="4870" max="4870" width="13.7109375" style="1" customWidth="1"/>
    <col min="4871" max="4871" width="23" style="1" customWidth="1"/>
    <col min="4872" max="5117" width="9.140625" style="1"/>
    <col min="5118" max="5118" width="4.140625" style="1" customWidth="1"/>
    <col min="5119" max="5119" width="25" style="1" customWidth="1"/>
    <col min="5120" max="5120" width="17.5703125" style="1" customWidth="1"/>
    <col min="5121" max="5121" width="17.7109375" style="1" customWidth="1"/>
    <col min="5122" max="5122" width="17" style="1" customWidth="1"/>
    <col min="5123" max="5123" width="16.42578125" style="1" customWidth="1"/>
    <col min="5124" max="5124" width="23" style="1" customWidth="1"/>
    <col min="5125" max="5125" width="13.42578125" style="1" customWidth="1"/>
    <col min="5126" max="5126" width="13.7109375" style="1" customWidth="1"/>
    <col min="5127" max="5127" width="23" style="1" customWidth="1"/>
    <col min="5128" max="5373" width="9.140625" style="1"/>
    <col min="5374" max="5374" width="4.140625" style="1" customWidth="1"/>
    <col min="5375" max="5375" width="25" style="1" customWidth="1"/>
    <col min="5376" max="5376" width="17.5703125" style="1" customWidth="1"/>
    <col min="5377" max="5377" width="17.7109375" style="1" customWidth="1"/>
    <col min="5378" max="5378" width="17" style="1" customWidth="1"/>
    <col min="5379" max="5379" width="16.42578125" style="1" customWidth="1"/>
    <col min="5380" max="5380" width="23" style="1" customWidth="1"/>
    <col min="5381" max="5381" width="13.42578125" style="1" customWidth="1"/>
    <col min="5382" max="5382" width="13.7109375" style="1" customWidth="1"/>
    <col min="5383" max="5383" width="23" style="1" customWidth="1"/>
    <col min="5384" max="5629" width="9.140625" style="1"/>
    <col min="5630" max="5630" width="4.140625" style="1" customWidth="1"/>
    <col min="5631" max="5631" width="25" style="1" customWidth="1"/>
    <col min="5632" max="5632" width="17.5703125" style="1" customWidth="1"/>
    <col min="5633" max="5633" width="17.7109375" style="1" customWidth="1"/>
    <col min="5634" max="5634" width="17" style="1" customWidth="1"/>
    <col min="5635" max="5635" width="16.42578125" style="1" customWidth="1"/>
    <col min="5636" max="5636" width="23" style="1" customWidth="1"/>
    <col min="5637" max="5637" width="13.42578125" style="1" customWidth="1"/>
    <col min="5638" max="5638" width="13.7109375" style="1" customWidth="1"/>
    <col min="5639" max="5639" width="23" style="1" customWidth="1"/>
    <col min="5640" max="5885" width="9.140625" style="1"/>
    <col min="5886" max="5886" width="4.140625" style="1" customWidth="1"/>
    <col min="5887" max="5887" width="25" style="1" customWidth="1"/>
    <col min="5888" max="5888" width="17.5703125" style="1" customWidth="1"/>
    <col min="5889" max="5889" width="17.7109375" style="1" customWidth="1"/>
    <col min="5890" max="5890" width="17" style="1" customWidth="1"/>
    <col min="5891" max="5891" width="16.42578125" style="1" customWidth="1"/>
    <col min="5892" max="5892" width="23" style="1" customWidth="1"/>
    <col min="5893" max="5893" width="13.42578125" style="1" customWidth="1"/>
    <col min="5894" max="5894" width="13.7109375" style="1" customWidth="1"/>
    <col min="5895" max="5895" width="23" style="1" customWidth="1"/>
    <col min="5896" max="6141" width="9.140625" style="1"/>
    <col min="6142" max="6142" width="4.140625" style="1" customWidth="1"/>
    <col min="6143" max="6143" width="25" style="1" customWidth="1"/>
    <col min="6144" max="6144" width="17.5703125" style="1" customWidth="1"/>
    <col min="6145" max="6145" width="17.7109375" style="1" customWidth="1"/>
    <col min="6146" max="6146" width="17" style="1" customWidth="1"/>
    <col min="6147" max="6147" width="16.42578125" style="1" customWidth="1"/>
    <col min="6148" max="6148" width="23" style="1" customWidth="1"/>
    <col min="6149" max="6149" width="13.42578125" style="1" customWidth="1"/>
    <col min="6150" max="6150" width="13.7109375" style="1" customWidth="1"/>
    <col min="6151" max="6151" width="23" style="1" customWidth="1"/>
    <col min="6152" max="6397" width="9.140625" style="1"/>
    <col min="6398" max="6398" width="4.140625" style="1" customWidth="1"/>
    <col min="6399" max="6399" width="25" style="1" customWidth="1"/>
    <col min="6400" max="6400" width="17.5703125" style="1" customWidth="1"/>
    <col min="6401" max="6401" width="17.7109375" style="1" customWidth="1"/>
    <col min="6402" max="6402" width="17" style="1" customWidth="1"/>
    <col min="6403" max="6403" width="16.42578125" style="1" customWidth="1"/>
    <col min="6404" max="6404" width="23" style="1" customWidth="1"/>
    <col min="6405" max="6405" width="13.42578125" style="1" customWidth="1"/>
    <col min="6406" max="6406" width="13.7109375" style="1" customWidth="1"/>
    <col min="6407" max="6407" width="23" style="1" customWidth="1"/>
    <col min="6408" max="6653" width="9.140625" style="1"/>
    <col min="6654" max="6654" width="4.140625" style="1" customWidth="1"/>
    <col min="6655" max="6655" width="25" style="1" customWidth="1"/>
    <col min="6656" max="6656" width="17.5703125" style="1" customWidth="1"/>
    <col min="6657" max="6657" width="17.7109375" style="1" customWidth="1"/>
    <col min="6658" max="6658" width="17" style="1" customWidth="1"/>
    <col min="6659" max="6659" width="16.42578125" style="1" customWidth="1"/>
    <col min="6660" max="6660" width="23" style="1" customWidth="1"/>
    <col min="6661" max="6661" width="13.42578125" style="1" customWidth="1"/>
    <col min="6662" max="6662" width="13.7109375" style="1" customWidth="1"/>
    <col min="6663" max="6663" width="23" style="1" customWidth="1"/>
    <col min="6664" max="6909" width="9.140625" style="1"/>
    <col min="6910" max="6910" width="4.140625" style="1" customWidth="1"/>
    <col min="6911" max="6911" width="25" style="1" customWidth="1"/>
    <col min="6912" max="6912" width="17.5703125" style="1" customWidth="1"/>
    <col min="6913" max="6913" width="17.7109375" style="1" customWidth="1"/>
    <col min="6914" max="6914" width="17" style="1" customWidth="1"/>
    <col min="6915" max="6915" width="16.42578125" style="1" customWidth="1"/>
    <col min="6916" max="6916" width="23" style="1" customWidth="1"/>
    <col min="6917" max="6917" width="13.42578125" style="1" customWidth="1"/>
    <col min="6918" max="6918" width="13.7109375" style="1" customWidth="1"/>
    <col min="6919" max="6919" width="23" style="1" customWidth="1"/>
    <col min="6920" max="7165" width="9.140625" style="1"/>
    <col min="7166" max="7166" width="4.140625" style="1" customWidth="1"/>
    <col min="7167" max="7167" width="25" style="1" customWidth="1"/>
    <col min="7168" max="7168" width="17.5703125" style="1" customWidth="1"/>
    <col min="7169" max="7169" width="17.7109375" style="1" customWidth="1"/>
    <col min="7170" max="7170" width="17" style="1" customWidth="1"/>
    <col min="7171" max="7171" width="16.42578125" style="1" customWidth="1"/>
    <col min="7172" max="7172" width="23" style="1" customWidth="1"/>
    <col min="7173" max="7173" width="13.42578125" style="1" customWidth="1"/>
    <col min="7174" max="7174" width="13.7109375" style="1" customWidth="1"/>
    <col min="7175" max="7175" width="23" style="1" customWidth="1"/>
    <col min="7176" max="7421" width="9.140625" style="1"/>
    <col min="7422" max="7422" width="4.140625" style="1" customWidth="1"/>
    <col min="7423" max="7423" width="25" style="1" customWidth="1"/>
    <col min="7424" max="7424" width="17.5703125" style="1" customWidth="1"/>
    <col min="7425" max="7425" width="17.7109375" style="1" customWidth="1"/>
    <col min="7426" max="7426" width="17" style="1" customWidth="1"/>
    <col min="7427" max="7427" width="16.42578125" style="1" customWidth="1"/>
    <col min="7428" max="7428" width="23" style="1" customWidth="1"/>
    <col min="7429" max="7429" width="13.42578125" style="1" customWidth="1"/>
    <col min="7430" max="7430" width="13.7109375" style="1" customWidth="1"/>
    <col min="7431" max="7431" width="23" style="1" customWidth="1"/>
    <col min="7432" max="7677" width="9.140625" style="1"/>
    <col min="7678" max="7678" width="4.140625" style="1" customWidth="1"/>
    <col min="7679" max="7679" width="25" style="1" customWidth="1"/>
    <col min="7680" max="7680" width="17.5703125" style="1" customWidth="1"/>
    <col min="7681" max="7681" width="17.7109375" style="1" customWidth="1"/>
    <col min="7682" max="7682" width="17" style="1" customWidth="1"/>
    <col min="7683" max="7683" width="16.42578125" style="1" customWidth="1"/>
    <col min="7684" max="7684" width="23" style="1" customWidth="1"/>
    <col min="7685" max="7685" width="13.42578125" style="1" customWidth="1"/>
    <col min="7686" max="7686" width="13.7109375" style="1" customWidth="1"/>
    <col min="7687" max="7687" width="23" style="1" customWidth="1"/>
    <col min="7688" max="7933" width="9.140625" style="1"/>
    <col min="7934" max="7934" width="4.140625" style="1" customWidth="1"/>
    <col min="7935" max="7935" width="25" style="1" customWidth="1"/>
    <col min="7936" max="7936" width="17.5703125" style="1" customWidth="1"/>
    <col min="7937" max="7937" width="17.7109375" style="1" customWidth="1"/>
    <col min="7938" max="7938" width="17" style="1" customWidth="1"/>
    <col min="7939" max="7939" width="16.42578125" style="1" customWidth="1"/>
    <col min="7940" max="7940" width="23" style="1" customWidth="1"/>
    <col min="7941" max="7941" width="13.42578125" style="1" customWidth="1"/>
    <col min="7942" max="7942" width="13.7109375" style="1" customWidth="1"/>
    <col min="7943" max="7943" width="23" style="1" customWidth="1"/>
    <col min="7944" max="8189" width="9.140625" style="1"/>
    <col min="8190" max="8190" width="4.140625" style="1" customWidth="1"/>
    <col min="8191" max="8191" width="25" style="1" customWidth="1"/>
    <col min="8192" max="8192" width="17.5703125" style="1" customWidth="1"/>
    <col min="8193" max="8193" width="17.7109375" style="1" customWidth="1"/>
    <col min="8194" max="8194" width="17" style="1" customWidth="1"/>
    <col min="8195" max="8195" width="16.42578125" style="1" customWidth="1"/>
    <col min="8196" max="8196" width="23" style="1" customWidth="1"/>
    <col min="8197" max="8197" width="13.42578125" style="1" customWidth="1"/>
    <col min="8198" max="8198" width="13.7109375" style="1" customWidth="1"/>
    <col min="8199" max="8199" width="23" style="1" customWidth="1"/>
    <col min="8200" max="8445" width="9.140625" style="1"/>
    <col min="8446" max="8446" width="4.140625" style="1" customWidth="1"/>
    <col min="8447" max="8447" width="25" style="1" customWidth="1"/>
    <col min="8448" max="8448" width="17.5703125" style="1" customWidth="1"/>
    <col min="8449" max="8449" width="17.7109375" style="1" customWidth="1"/>
    <col min="8450" max="8450" width="17" style="1" customWidth="1"/>
    <col min="8451" max="8451" width="16.42578125" style="1" customWidth="1"/>
    <col min="8452" max="8452" width="23" style="1" customWidth="1"/>
    <col min="8453" max="8453" width="13.42578125" style="1" customWidth="1"/>
    <col min="8454" max="8454" width="13.7109375" style="1" customWidth="1"/>
    <col min="8455" max="8455" width="23" style="1" customWidth="1"/>
    <col min="8456" max="8701" width="9.140625" style="1"/>
    <col min="8702" max="8702" width="4.140625" style="1" customWidth="1"/>
    <col min="8703" max="8703" width="25" style="1" customWidth="1"/>
    <col min="8704" max="8704" width="17.5703125" style="1" customWidth="1"/>
    <col min="8705" max="8705" width="17.7109375" style="1" customWidth="1"/>
    <col min="8706" max="8706" width="17" style="1" customWidth="1"/>
    <col min="8707" max="8707" width="16.42578125" style="1" customWidth="1"/>
    <col min="8708" max="8708" width="23" style="1" customWidth="1"/>
    <col min="8709" max="8709" width="13.42578125" style="1" customWidth="1"/>
    <col min="8710" max="8710" width="13.7109375" style="1" customWidth="1"/>
    <col min="8711" max="8711" width="23" style="1" customWidth="1"/>
    <col min="8712" max="8957" width="9.140625" style="1"/>
    <col min="8958" max="8958" width="4.140625" style="1" customWidth="1"/>
    <col min="8959" max="8959" width="25" style="1" customWidth="1"/>
    <col min="8960" max="8960" width="17.5703125" style="1" customWidth="1"/>
    <col min="8961" max="8961" width="17.7109375" style="1" customWidth="1"/>
    <col min="8962" max="8962" width="17" style="1" customWidth="1"/>
    <col min="8963" max="8963" width="16.42578125" style="1" customWidth="1"/>
    <col min="8964" max="8964" width="23" style="1" customWidth="1"/>
    <col min="8965" max="8965" width="13.42578125" style="1" customWidth="1"/>
    <col min="8966" max="8966" width="13.7109375" style="1" customWidth="1"/>
    <col min="8967" max="8967" width="23" style="1" customWidth="1"/>
    <col min="8968" max="9213" width="9.140625" style="1"/>
    <col min="9214" max="9214" width="4.140625" style="1" customWidth="1"/>
    <col min="9215" max="9215" width="25" style="1" customWidth="1"/>
    <col min="9216" max="9216" width="17.5703125" style="1" customWidth="1"/>
    <col min="9217" max="9217" width="17.7109375" style="1" customWidth="1"/>
    <col min="9218" max="9218" width="17" style="1" customWidth="1"/>
    <col min="9219" max="9219" width="16.42578125" style="1" customWidth="1"/>
    <col min="9220" max="9220" width="23" style="1" customWidth="1"/>
    <col min="9221" max="9221" width="13.42578125" style="1" customWidth="1"/>
    <col min="9222" max="9222" width="13.7109375" style="1" customWidth="1"/>
    <col min="9223" max="9223" width="23" style="1" customWidth="1"/>
    <col min="9224" max="9469" width="9.140625" style="1"/>
    <col min="9470" max="9470" width="4.140625" style="1" customWidth="1"/>
    <col min="9471" max="9471" width="25" style="1" customWidth="1"/>
    <col min="9472" max="9472" width="17.5703125" style="1" customWidth="1"/>
    <col min="9473" max="9473" width="17.7109375" style="1" customWidth="1"/>
    <col min="9474" max="9474" width="17" style="1" customWidth="1"/>
    <col min="9475" max="9475" width="16.42578125" style="1" customWidth="1"/>
    <col min="9476" max="9476" width="23" style="1" customWidth="1"/>
    <col min="9477" max="9477" width="13.42578125" style="1" customWidth="1"/>
    <col min="9478" max="9478" width="13.7109375" style="1" customWidth="1"/>
    <col min="9479" max="9479" width="23" style="1" customWidth="1"/>
    <col min="9480" max="9725" width="9.140625" style="1"/>
    <col min="9726" max="9726" width="4.140625" style="1" customWidth="1"/>
    <col min="9727" max="9727" width="25" style="1" customWidth="1"/>
    <col min="9728" max="9728" width="17.5703125" style="1" customWidth="1"/>
    <col min="9729" max="9729" width="17.7109375" style="1" customWidth="1"/>
    <col min="9730" max="9730" width="17" style="1" customWidth="1"/>
    <col min="9731" max="9731" width="16.42578125" style="1" customWidth="1"/>
    <col min="9732" max="9732" width="23" style="1" customWidth="1"/>
    <col min="9733" max="9733" width="13.42578125" style="1" customWidth="1"/>
    <col min="9734" max="9734" width="13.7109375" style="1" customWidth="1"/>
    <col min="9735" max="9735" width="23" style="1" customWidth="1"/>
    <col min="9736" max="9981" width="9.140625" style="1"/>
    <col min="9982" max="9982" width="4.140625" style="1" customWidth="1"/>
    <col min="9983" max="9983" width="25" style="1" customWidth="1"/>
    <col min="9984" max="9984" width="17.5703125" style="1" customWidth="1"/>
    <col min="9985" max="9985" width="17.7109375" style="1" customWidth="1"/>
    <col min="9986" max="9986" width="17" style="1" customWidth="1"/>
    <col min="9987" max="9987" width="16.42578125" style="1" customWidth="1"/>
    <col min="9988" max="9988" width="23" style="1" customWidth="1"/>
    <col min="9989" max="9989" width="13.42578125" style="1" customWidth="1"/>
    <col min="9990" max="9990" width="13.7109375" style="1" customWidth="1"/>
    <col min="9991" max="9991" width="23" style="1" customWidth="1"/>
    <col min="9992" max="10237" width="9.140625" style="1"/>
    <col min="10238" max="10238" width="4.140625" style="1" customWidth="1"/>
    <col min="10239" max="10239" width="25" style="1" customWidth="1"/>
    <col min="10240" max="10240" width="17.5703125" style="1" customWidth="1"/>
    <col min="10241" max="10241" width="17.7109375" style="1" customWidth="1"/>
    <col min="10242" max="10242" width="17" style="1" customWidth="1"/>
    <col min="10243" max="10243" width="16.42578125" style="1" customWidth="1"/>
    <col min="10244" max="10244" width="23" style="1" customWidth="1"/>
    <col min="10245" max="10245" width="13.42578125" style="1" customWidth="1"/>
    <col min="10246" max="10246" width="13.7109375" style="1" customWidth="1"/>
    <col min="10247" max="10247" width="23" style="1" customWidth="1"/>
    <col min="10248" max="10493" width="9.140625" style="1"/>
    <col min="10494" max="10494" width="4.140625" style="1" customWidth="1"/>
    <col min="10495" max="10495" width="25" style="1" customWidth="1"/>
    <col min="10496" max="10496" width="17.5703125" style="1" customWidth="1"/>
    <col min="10497" max="10497" width="17.7109375" style="1" customWidth="1"/>
    <col min="10498" max="10498" width="17" style="1" customWidth="1"/>
    <col min="10499" max="10499" width="16.42578125" style="1" customWidth="1"/>
    <col min="10500" max="10500" width="23" style="1" customWidth="1"/>
    <col min="10501" max="10501" width="13.42578125" style="1" customWidth="1"/>
    <col min="10502" max="10502" width="13.7109375" style="1" customWidth="1"/>
    <col min="10503" max="10503" width="23" style="1" customWidth="1"/>
    <col min="10504" max="10749" width="9.140625" style="1"/>
    <col min="10750" max="10750" width="4.140625" style="1" customWidth="1"/>
    <col min="10751" max="10751" width="25" style="1" customWidth="1"/>
    <col min="10752" max="10752" width="17.5703125" style="1" customWidth="1"/>
    <col min="10753" max="10753" width="17.7109375" style="1" customWidth="1"/>
    <col min="10754" max="10754" width="17" style="1" customWidth="1"/>
    <col min="10755" max="10755" width="16.42578125" style="1" customWidth="1"/>
    <col min="10756" max="10756" width="23" style="1" customWidth="1"/>
    <col min="10757" max="10757" width="13.42578125" style="1" customWidth="1"/>
    <col min="10758" max="10758" width="13.7109375" style="1" customWidth="1"/>
    <col min="10759" max="10759" width="23" style="1" customWidth="1"/>
    <col min="10760" max="11005" width="9.140625" style="1"/>
    <col min="11006" max="11006" width="4.140625" style="1" customWidth="1"/>
    <col min="11007" max="11007" width="25" style="1" customWidth="1"/>
    <col min="11008" max="11008" width="17.5703125" style="1" customWidth="1"/>
    <col min="11009" max="11009" width="17.7109375" style="1" customWidth="1"/>
    <col min="11010" max="11010" width="17" style="1" customWidth="1"/>
    <col min="11011" max="11011" width="16.42578125" style="1" customWidth="1"/>
    <col min="11012" max="11012" width="23" style="1" customWidth="1"/>
    <col min="11013" max="11013" width="13.42578125" style="1" customWidth="1"/>
    <col min="11014" max="11014" width="13.7109375" style="1" customWidth="1"/>
    <col min="11015" max="11015" width="23" style="1" customWidth="1"/>
    <col min="11016" max="11261" width="9.140625" style="1"/>
    <col min="11262" max="11262" width="4.140625" style="1" customWidth="1"/>
    <col min="11263" max="11263" width="25" style="1" customWidth="1"/>
    <col min="11264" max="11264" width="17.5703125" style="1" customWidth="1"/>
    <col min="11265" max="11265" width="17.7109375" style="1" customWidth="1"/>
    <col min="11266" max="11266" width="17" style="1" customWidth="1"/>
    <col min="11267" max="11267" width="16.42578125" style="1" customWidth="1"/>
    <col min="11268" max="11268" width="23" style="1" customWidth="1"/>
    <col min="11269" max="11269" width="13.42578125" style="1" customWidth="1"/>
    <col min="11270" max="11270" width="13.7109375" style="1" customWidth="1"/>
    <col min="11271" max="11271" width="23" style="1" customWidth="1"/>
    <col min="11272" max="11517" width="9.140625" style="1"/>
    <col min="11518" max="11518" width="4.140625" style="1" customWidth="1"/>
    <col min="11519" max="11519" width="25" style="1" customWidth="1"/>
    <col min="11520" max="11520" width="17.5703125" style="1" customWidth="1"/>
    <col min="11521" max="11521" width="17.7109375" style="1" customWidth="1"/>
    <col min="11522" max="11522" width="17" style="1" customWidth="1"/>
    <col min="11523" max="11523" width="16.42578125" style="1" customWidth="1"/>
    <col min="11524" max="11524" width="23" style="1" customWidth="1"/>
    <col min="11525" max="11525" width="13.42578125" style="1" customWidth="1"/>
    <col min="11526" max="11526" width="13.7109375" style="1" customWidth="1"/>
    <col min="11527" max="11527" width="23" style="1" customWidth="1"/>
    <col min="11528" max="11773" width="9.140625" style="1"/>
    <col min="11774" max="11774" width="4.140625" style="1" customWidth="1"/>
    <col min="11775" max="11775" width="25" style="1" customWidth="1"/>
    <col min="11776" max="11776" width="17.5703125" style="1" customWidth="1"/>
    <col min="11777" max="11777" width="17.7109375" style="1" customWidth="1"/>
    <col min="11778" max="11778" width="17" style="1" customWidth="1"/>
    <col min="11779" max="11779" width="16.42578125" style="1" customWidth="1"/>
    <col min="11780" max="11780" width="23" style="1" customWidth="1"/>
    <col min="11781" max="11781" width="13.42578125" style="1" customWidth="1"/>
    <col min="11782" max="11782" width="13.7109375" style="1" customWidth="1"/>
    <col min="11783" max="11783" width="23" style="1" customWidth="1"/>
    <col min="11784" max="12029" width="9.140625" style="1"/>
    <col min="12030" max="12030" width="4.140625" style="1" customWidth="1"/>
    <col min="12031" max="12031" width="25" style="1" customWidth="1"/>
    <col min="12032" max="12032" width="17.5703125" style="1" customWidth="1"/>
    <col min="12033" max="12033" width="17.7109375" style="1" customWidth="1"/>
    <col min="12034" max="12034" width="17" style="1" customWidth="1"/>
    <col min="12035" max="12035" width="16.42578125" style="1" customWidth="1"/>
    <col min="12036" max="12036" width="23" style="1" customWidth="1"/>
    <col min="12037" max="12037" width="13.42578125" style="1" customWidth="1"/>
    <col min="12038" max="12038" width="13.7109375" style="1" customWidth="1"/>
    <col min="12039" max="12039" width="23" style="1" customWidth="1"/>
    <col min="12040" max="12285" width="9.140625" style="1"/>
    <col min="12286" max="12286" width="4.140625" style="1" customWidth="1"/>
    <col min="12287" max="12287" width="25" style="1" customWidth="1"/>
    <col min="12288" max="12288" width="17.5703125" style="1" customWidth="1"/>
    <col min="12289" max="12289" width="17.7109375" style="1" customWidth="1"/>
    <col min="12290" max="12290" width="17" style="1" customWidth="1"/>
    <col min="12291" max="12291" width="16.42578125" style="1" customWidth="1"/>
    <col min="12292" max="12292" width="23" style="1" customWidth="1"/>
    <col min="12293" max="12293" width="13.42578125" style="1" customWidth="1"/>
    <col min="12294" max="12294" width="13.7109375" style="1" customWidth="1"/>
    <col min="12295" max="12295" width="23" style="1" customWidth="1"/>
    <col min="12296" max="12541" width="9.140625" style="1"/>
    <col min="12542" max="12542" width="4.140625" style="1" customWidth="1"/>
    <col min="12543" max="12543" width="25" style="1" customWidth="1"/>
    <col min="12544" max="12544" width="17.5703125" style="1" customWidth="1"/>
    <col min="12545" max="12545" width="17.7109375" style="1" customWidth="1"/>
    <col min="12546" max="12546" width="17" style="1" customWidth="1"/>
    <col min="12547" max="12547" width="16.42578125" style="1" customWidth="1"/>
    <col min="12548" max="12548" width="23" style="1" customWidth="1"/>
    <col min="12549" max="12549" width="13.42578125" style="1" customWidth="1"/>
    <col min="12550" max="12550" width="13.7109375" style="1" customWidth="1"/>
    <col min="12551" max="12551" width="23" style="1" customWidth="1"/>
    <col min="12552" max="12797" width="9.140625" style="1"/>
    <col min="12798" max="12798" width="4.140625" style="1" customWidth="1"/>
    <col min="12799" max="12799" width="25" style="1" customWidth="1"/>
    <col min="12800" max="12800" width="17.5703125" style="1" customWidth="1"/>
    <col min="12801" max="12801" width="17.7109375" style="1" customWidth="1"/>
    <col min="12802" max="12802" width="17" style="1" customWidth="1"/>
    <col min="12803" max="12803" width="16.42578125" style="1" customWidth="1"/>
    <col min="12804" max="12804" width="23" style="1" customWidth="1"/>
    <col min="12805" max="12805" width="13.42578125" style="1" customWidth="1"/>
    <col min="12806" max="12806" width="13.7109375" style="1" customWidth="1"/>
    <col min="12807" max="12807" width="23" style="1" customWidth="1"/>
    <col min="12808" max="13053" width="9.140625" style="1"/>
    <col min="13054" max="13054" width="4.140625" style="1" customWidth="1"/>
    <col min="13055" max="13055" width="25" style="1" customWidth="1"/>
    <col min="13056" max="13056" width="17.5703125" style="1" customWidth="1"/>
    <col min="13057" max="13057" width="17.7109375" style="1" customWidth="1"/>
    <col min="13058" max="13058" width="17" style="1" customWidth="1"/>
    <col min="13059" max="13059" width="16.42578125" style="1" customWidth="1"/>
    <col min="13060" max="13060" width="23" style="1" customWidth="1"/>
    <col min="13061" max="13061" width="13.42578125" style="1" customWidth="1"/>
    <col min="13062" max="13062" width="13.7109375" style="1" customWidth="1"/>
    <col min="13063" max="13063" width="23" style="1" customWidth="1"/>
    <col min="13064" max="13309" width="9.140625" style="1"/>
    <col min="13310" max="13310" width="4.140625" style="1" customWidth="1"/>
    <col min="13311" max="13311" width="25" style="1" customWidth="1"/>
    <col min="13312" max="13312" width="17.5703125" style="1" customWidth="1"/>
    <col min="13313" max="13313" width="17.7109375" style="1" customWidth="1"/>
    <col min="13314" max="13314" width="17" style="1" customWidth="1"/>
    <col min="13315" max="13315" width="16.42578125" style="1" customWidth="1"/>
    <col min="13316" max="13316" width="23" style="1" customWidth="1"/>
    <col min="13317" max="13317" width="13.42578125" style="1" customWidth="1"/>
    <col min="13318" max="13318" width="13.7109375" style="1" customWidth="1"/>
    <col min="13319" max="13319" width="23" style="1" customWidth="1"/>
    <col min="13320" max="13565" width="9.140625" style="1"/>
    <col min="13566" max="13566" width="4.140625" style="1" customWidth="1"/>
    <col min="13567" max="13567" width="25" style="1" customWidth="1"/>
    <col min="13568" max="13568" width="17.5703125" style="1" customWidth="1"/>
    <col min="13569" max="13569" width="17.7109375" style="1" customWidth="1"/>
    <col min="13570" max="13570" width="17" style="1" customWidth="1"/>
    <col min="13571" max="13571" width="16.42578125" style="1" customWidth="1"/>
    <col min="13572" max="13572" width="23" style="1" customWidth="1"/>
    <col min="13573" max="13573" width="13.42578125" style="1" customWidth="1"/>
    <col min="13574" max="13574" width="13.7109375" style="1" customWidth="1"/>
    <col min="13575" max="13575" width="23" style="1" customWidth="1"/>
    <col min="13576" max="13821" width="9.140625" style="1"/>
    <col min="13822" max="13822" width="4.140625" style="1" customWidth="1"/>
    <col min="13823" max="13823" width="25" style="1" customWidth="1"/>
    <col min="13824" max="13824" width="17.5703125" style="1" customWidth="1"/>
    <col min="13825" max="13825" width="17.7109375" style="1" customWidth="1"/>
    <col min="13826" max="13826" width="17" style="1" customWidth="1"/>
    <col min="13827" max="13827" width="16.42578125" style="1" customWidth="1"/>
    <col min="13828" max="13828" width="23" style="1" customWidth="1"/>
    <col min="13829" max="13829" width="13.42578125" style="1" customWidth="1"/>
    <col min="13830" max="13830" width="13.7109375" style="1" customWidth="1"/>
    <col min="13831" max="13831" width="23" style="1" customWidth="1"/>
    <col min="13832" max="14077" width="9.140625" style="1"/>
    <col min="14078" max="14078" width="4.140625" style="1" customWidth="1"/>
    <col min="14079" max="14079" width="25" style="1" customWidth="1"/>
    <col min="14080" max="14080" width="17.5703125" style="1" customWidth="1"/>
    <col min="14081" max="14081" width="17.7109375" style="1" customWidth="1"/>
    <col min="14082" max="14082" width="17" style="1" customWidth="1"/>
    <col min="14083" max="14083" width="16.42578125" style="1" customWidth="1"/>
    <col min="14084" max="14084" width="23" style="1" customWidth="1"/>
    <col min="14085" max="14085" width="13.42578125" style="1" customWidth="1"/>
    <col min="14086" max="14086" width="13.7109375" style="1" customWidth="1"/>
    <col min="14087" max="14087" width="23" style="1" customWidth="1"/>
    <col min="14088" max="14333" width="9.140625" style="1"/>
    <col min="14334" max="14334" width="4.140625" style="1" customWidth="1"/>
    <col min="14335" max="14335" width="25" style="1" customWidth="1"/>
    <col min="14336" max="14336" width="17.5703125" style="1" customWidth="1"/>
    <col min="14337" max="14337" width="17.7109375" style="1" customWidth="1"/>
    <col min="14338" max="14338" width="17" style="1" customWidth="1"/>
    <col min="14339" max="14339" width="16.42578125" style="1" customWidth="1"/>
    <col min="14340" max="14340" width="23" style="1" customWidth="1"/>
    <col min="14341" max="14341" width="13.42578125" style="1" customWidth="1"/>
    <col min="14342" max="14342" width="13.7109375" style="1" customWidth="1"/>
    <col min="14343" max="14343" width="23" style="1" customWidth="1"/>
    <col min="14344" max="14589" width="9.140625" style="1"/>
    <col min="14590" max="14590" width="4.140625" style="1" customWidth="1"/>
    <col min="14591" max="14591" width="25" style="1" customWidth="1"/>
    <col min="14592" max="14592" width="17.5703125" style="1" customWidth="1"/>
    <col min="14593" max="14593" width="17.7109375" style="1" customWidth="1"/>
    <col min="14594" max="14594" width="17" style="1" customWidth="1"/>
    <col min="14595" max="14595" width="16.42578125" style="1" customWidth="1"/>
    <col min="14596" max="14596" width="23" style="1" customWidth="1"/>
    <col min="14597" max="14597" width="13.42578125" style="1" customWidth="1"/>
    <col min="14598" max="14598" width="13.7109375" style="1" customWidth="1"/>
    <col min="14599" max="14599" width="23" style="1" customWidth="1"/>
    <col min="14600" max="14845" width="9.140625" style="1"/>
    <col min="14846" max="14846" width="4.140625" style="1" customWidth="1"/>
    <col min="14847" max="14847" width="25" style="1" customWidth="1"/>
    <col min="14848" max="14848" width="17.5703125" style="1" customWidth="1"/>
    <col min="14849" max="14849" width="17.7109375" style="1" customWidth="1"/>
    <col min="14850" max="14850" width="17" style="1" customWidth="1"/>
    <col min="14851" max="14851" width="16.42578125" style="1" customWidth="1"/>
    <col min="14852" max="14852" width="23" style="1" customWidth="1"/>
    <col min="14853" max="14853" width="13.42578125" style="1" customWidth="1"/>
    <col min="14854" max="14854" width="13.7109375" style="1" customWidth="1"/>
    <col min="14855" max="14855" width="23" style="1" customWidth="1"/>
    <col min="14856" max="15101" width="9.140625" style="1"/>
    <col min="15102" max="15102" width="4.140625" style="1" customWidth="1"/>
    <col min="15103" max="15103" width="25" style="1" customWidth="1"/>
    <col min="15104" max="15104" width="17.5703125" style="1" customWidth="1"/>
    <col min="15105" max="15105" width="17.7109375" style="1" customWidth="1"/>
    <col min="15106" max="15106" width="17" style="1" customWidth="1"/>
    <col min="15107" max="15107" width="16.42578125" style="1" customWidth="1"/>
    <col min="15108" max="15108" width="23" style="1" customWidth="1"/>
    <col min="15109" max="15109" width="13.42578125" style="1" customWidth="1"/>
    <col min="15110" max="15110" width="13.7109375" style="1" customWidth="1"/>
    <col min="15111" max="15111" width="23" style="1" customWidth="1"/>
    <col min="15112" max="15357" width="9.140625" style="1"/>
    <col min="15358" max="15358" width="4.140625" style="1" customWidth="1"/>
    <col min="15359" max="15359" width="25" style="1" customWidth="1"/>
    <col min="15360" max="15360" width="17.5703125" style="1" customWidth="1"/>
    <col min="15361" max="15361" width="17.7109375" style="1" customWidth="1"/>
    <col min="15362" max="15362" width="17" style="1" customWidth="1"/>
    <col min="15363" max="15363" width="16.42578125" style="1" customWidth="1"/>
    <col min="15364" max="15364" width="23" style="1" customWidth="1"/>
    <col min="15365" max="15365" width="13.42578125" style="1" customWidth="1"/>
    <col min="15366" max="15366" width="13.7109375" style="1" customWidth="1"/>
    <col min="15367" max="15367" width="23" style="1" customWidth="1"/>
    <col min="15368" max="15613" width="9.140625" style="1"/>
    <col min="15614" max="15614" width="4.140625" style="1" customWidth="1"/>
    <col min="15615" max="15615" width="25" style="1" customWidth="1"/>
    <col min="15616" max="15616" width="17.5703125" style="1" customWidth="1"/>
    <col min="15617" max="15617" width="17.7109375" style="1" customWidth="1"/>
    <col min="15618" max="15618" width="17" style="1" customWidth="1"/>
    <col min="15619" max="15619" width="16.42578125" style="1" customWidth="1"/>
    <col min="15620" max="15620" width="23" style="1" customWidth="1"/>
    <col min="15621" max="15621" width="13.42578125" style="1" customWidth="1"/>
    <col min="15622" max="15622" width="13.7109375" style="1" customWidth="1"/>
    <col min="15623" max="15623" width="23" style="1" customWidth="1"/>
    <col min="15624" max="15869" width="9.140625" style="1"/>
    <col min="15870" max="15870" width="4.140625" style="1" customWidth="1"/>
    <col min="15871" max="15871" width="25" style="1" customWidth="1"/>
    <col min="15872" max="15872" width="17.5703125" style="1" customWidth="1"/>
    <col min="15873" max="15873" width="17.7109375" style="1" customWidth="1"/>
    <col min="15874" max="15874" width="17" style="1" customWidth="1"/>
    <col min="15875" max="15875" width="16.42578125" style="1" customWidth="1"/>
    <col min="15876" max="15876" width="23" style="1" customWidth="1"/>
    <col min="15877" max="15877" width="13.42578125" style="1" customWidth="1"/>
    <col min="15878" max="15878" width="13.7109375" style="1" customWidth="1"/>
    <col min="15879" max="15879" width="23" style="1" customWidth="1"/>
    <col min="15880" max="16125" width="9.140625" style="1"/>
    <col min="16126" max="16126" width="4.140625" style="1" customWidth="1"/>
    <col min="16127" max="16127" width="25" style="1" customWidth="1"/>
    <col min="16128" max="16128" width="17.5703125" style="1" customWidth="1"/>
    <col min="16129" max="16129" width="17.7109375" style="1" customWidth="1"/>
    <col min="16130" max="16130" width="17" style="1" customWidth="1"/>
    <col min="16131" max="16131" width="16.42578125" style="1" customWidth="1"/>
    <col min="16132" max="16132" width="23" style="1" customWidth="1"/>
    <col min="16133" max="16133" width="13.42578125" style="1" customWidth="1"/>
    <col min="16134" max="16134" width="13.7109375" style="1" customWidth="1"/>
    <col min="16135" max="16135" width="23" style="1" customWidth="1"/>
    <col min="16136" max="16384" width="9.140625" style="1"/>
  </cols>
  <sheetData>
    <row r="1" spans="1:8" x14ac:dyDescent="0.25">
      <c r="G1" s="2" t="s">
        <v>136</v>
      </c>
    </row>
    <row r="2" spans="1:8" x14ac:dyDescent="0.25">
      <c r="G2" s="2" t="s">
        <v>0</v>
      </c>
    </row>
    <row r="3" spans="1:8" x14ac:dyDescent="0.25">
      <c r="G3" s="2" t="s">
        <v>138</v>
      </c>
    </row>
    <row r="5" spans="1:8" x14ac:dyDescent="0.25">
      <c r="G5" s="2" t="s">
        <v>137</v>
      </c>
    </row>
    <row r="6" spans="1:8" ht="16.5" x14ac:dyDescent="0.25">
      <c r="A6" s="3"/>
      <c r="B6" s="3"/>
      <c r="C6" s="3"/>
      <c r="D6" s="3"/>
      <c r="E6" s="3"/>
      <c r="F6" s="3"/>
      <c r="G6" s="3"/>
    </row>
    <row r="7" spans="1:8" ht="15" customHeight="1" x14ac:dyDescent="0.25">
      <c r="A7" s="125" t="s">
        <v>134</v>
      </c>
      <c r="B7" s="125"/>
      <c r="C7" s="125"/>
      <c r="D7" s="125"/>
      <c r="E7" s="125"/>
      <c r="F7" s="125"/>
      <c r="G7" s="125"/>
    </row>
    <row r="8" spans="1:8" ht="15.75" customHeight="1" x14ac:dyDescent="0.25">
      <c r="A8" s="125" t="s">
        <v>135</v>
      </c>
      <c r="B8" s="125"/>
      <c r="C8" s="125"/>
      <c r="D8" s="125"/>
      <c r="E8" s="125"/>
      <c r="F8" s="125"/>
      <c r="G8" s="125"/>
    </row>
    <row r="9" spans="1:8" ht="19.5" customHeight="1" x14ac:dyDescent="0.25">
      <c r="A9" s="125" t="s">
        <v>195</v>
      </c>
      <c r="B9" s="125"/>
      <c r="C9" s="125"/>
      <c r="D9" s="125"/>
      <c r="E9" s="125"/>
      <c r="F9" s="125"/>
      <c r="G9" s="125"/>
    </row>
    <row r="11" spans="1:8" s="6" customFormat="1" ht="107.25" customHeight="1" x14ac:dyDescent="0.25">
      <c r="A11" s="77" t="s">
        <v>109</v>
      </c>
      <c r="B11" s="77" t="s">
        <v>110</v>
      </c>
      <c r="C11" s="77" t="s">
        <v>1</v>
      </c>
      <c r="D11" s="77" t="s">
        <v>111</v>
      </c>
      <c r="E11" s="77" t="s">
        <v>2</v>
      </c>
      <c r="F11" s="77" t="s">
        <v>3</v>
      </c>
      <c r="G11" s="77" t="s">
        <v>112</v>
      </c>
    </row>
    <row r="12" spans="1:8" s="8" customFormat="1" ht="18.75" customHeight="1" x14ac:dyDescent="0.25">
      <c r="A12" s="78">
        <v>1</v>
      </c>
      <c r="B12" s="78">
        <v>2</v>
      </c>
      <c r="C12" s="79">
        <v>3</v>
      </c>
      <c r="D12" s="78">
        <v>4</v>
      </c>
      <c r="E12" s="78">
        <v>5</v>
      </c>
      <c r="F12" s="78">
        <v>6</v>
      </c>
      <c r="G12" s="78">
        <v>7</v>
      </c>
    </row>
    <row r="13" spans="1:8" ht="24.95" customHeight="1" x14ac:dyDescent="0.25">
      <c r="A13" s="64" t="s">
        <v>59</v>
      </c>
      <c r="B13" s="64" t="s">
        <v>59</v>
      </c>
      <c r="C13" s="80" t="s">
        <v>67</v>
      </c>
      <c r="D13" s="39">
        <v>4</v>
      </c>
      <c r="E13" s="41">
        <v>0.17</v>
      </c>
      <c r="F13" s="41">
        <v>9.2796000000000003E-2</v>
      </c>
      <c r="G13" s="13">
        <f t="shared" ref="G13:G61" si="0">E13-F13</f>
        <v>7.7204000000000009E-2</v>
      </c>
    </row>
    <row r="14" spans="1:8" ht="24.95" customHeight="1" x14ac:dyDescent="0.25">
      <c r="A14" s="84" t="s">
        <v>60</v>
      </c>
      <c r="B14" s="84" t="s">
        <v>60</v>
      </c>
      <c r="C14" s="80" t="s">
        <v>94</v>
      </c>
      <c r="D14" s="39">
        <v>7</v>
      </c>
      <c r="E14" s="41">
        <v>2.0000000000000001E-4</v>
      </c>
      <c r="F14" s="41">
        <v>1.5E-5</v>
      </c>
      <c r="G14" s="13">
        <f t="shared" si="0"/>
        <v>1.85E-4</v>
      </c>
    </row>
    <row r="15" spans="1:8" ht="24.95" customHeight="1" x14ac:dyDescent="0.25">
      <c r="A15" s="84" t="s">
        <v>60</v>
      </c>
      <c r="B15" s="84" t="s">
        <v>60</v>
      </c>
      <c r="C15" s="80" t="s">
        <v>4</v>
      </c>
      <c r="D15" s="39">
        <v>6</v>
      </c>
      <c r="E15" s="18">
        <v>0</v>
      </c>
      <c r="F15" s="18">
        <v>4.3000000000000002E-5</v>
      </c>
      <c r="G15" s="13">
        <f t="shared" si="0"/>
        <v>-4.3000000000000002E-5</v>
      </c>
      <c r="H15" s="37"/>
    </row>
    <row r="16" spans="1:8" ht="24.95" customHeight="1" x14ac:dyDescent="0.25">
      <c r="A16" s="64" t="s">
        <v>59</v>
      </c>
      <c r="B16" s="64" t="s">
        <v>59</v>
      </c>
      <c r="C16" s="80" t="s">
        <v>5</v>
      </c>
      <c r="D16" s="39">
        <v>7</v>
      </c>
      <c r="E16" s="41">
        <v>0</v>
      </c>
      <c r="F16" s="41">
        <v>6.0000000000000002E-6</v>
      </c>
      <c r="G16" s="13">
        <f t="shared" si="0"/>
        <v>-6.0000000000000002E-6</v>
      </c>
      <c r="H16" s="37"/>
    </row>
    <row r="17" spans="1:8" ht="24.95" customHeight="1" x14ac:dyDescent="0.25">
      <c r="A17" s="64" t="s">
        <v>59</v>
      </c>
      <c r="B17" s="64" t="s">
        <v>59</v>
      </c>
      <c r="C17" s="19" t="s">
        <v>132</v>
      </c>
      <c r="D17" s="40">
        <v>6</v>
      </c>
      <c r="E17" s="41">
        <v>1E-4</v>
      </c>
      <c r="F17" s="41">
        <v>2.1999999999999999E-5</v>
      </c>
      <c r="G17" s="13">
        <f t="shared" si="0"/>
        <v>7.7999999999999999E-5</v>
      </c>
    </row>
    <row r="18" spans="1:8" ht="24.95" customHeight="1" x14ac:dyDescent="0.25">
      <c r="A18" s="84" t="s">
        <v>60</v>
      </c>
      <c r="B18" s="84" t="s">
        <v>60</v>
      </c>
      <c r="C18" s="19" t="s">
        <v>132</v>
      </c>
      <c r="D18" s="40">
        <v>6</v>
      </c>
      <c r="E18" s="41">
        <v>1E-4</v>
      </c>
      <c r="F18" s="41">
        <v>6.0000000000000002E-6</v>
      </c>
      <c r="G18" s="13">
        <f t="shared" si="0"/>
        <v>9.4000000000000008E-5</v>
      </c>
    </row>
    <row r="19" spans="1:8" ht="24.95" customHeight="1" x14ac:dyDescent="0.25">
      <c r="A19" s="84" t="s">
        <v>60</v>
      </c>
      <c r="B19" s="84" t="s">
        <v>60</v>
      </c>
      <c r="C19" s="19" t="s">
        <v>6</v>
      </c>
      <c r="D19" s="40">
        <v>6</v>
      </c>
      <c r="E19" s="41">
        <v>0</v>
      </c>
      <c r="F19" s="41">
        <v>0</v>
      </c>
      <c r="G19" s="13">
        <f t="shared" si="0"/>
        <v>0</v>
      </c>
      <c r="H19" s="37"/>
    </row>
    <row r="20" spans="1:8" ht="24.95" customHeight="1" x14ac:dyDescent="0.25">
      <c r="A20" s="46" t="s">
        <v>14</v>
      </c>
      <c r="B20" s="46" t="s">
        <v>14</v>
      </c>
      <c r="C20" s="19" t="s">
        <v>7</v>
      </c>
      <c r="D20" s="40">
        <v>6</v>
      </c>
      <c r="E20" s="41">
        <v>0</v>
      </c>
      <c r="F20" s="41">
        <v>0</v>
      </c>
      <c r="G20" s="13">
        <f t="shared" si="0"/>
        <v>0</v>
      </c>
      <c r="H20" s="37"/>
    </row>
    <row r="21" spans="1:8" ht="24.95" customHeight="1" x14ac:dyDescent="0.25">
      <c r="A21" s="46" t="s">
        <v>14</v>
      </c>
      <c r="B21" s="46" t="s">
        <v>14</v>
      </c>
      <c r="C21" s="21" t="s">
        <v>8</v>
      </c>
      <c r="D21" s="40">
        <v>6</v>
      </c>
      <c r="E21" s="44">
        <v>0</v>
      </c>
      <c r="F21" s="44">
        <v>0</v>
      </c>
      <c r="G21" s="13">
        <f t="shared" si="0"/>
        <v>0</v>
      </c>
      <c r="H21" s="37"/>
    </row>
    <row r="22" spans="1:8" ht="24.95" customHeight="1" x14ac:dyDescent="0.25">
      <c r="A22" s="84" t="s">
        <v>60</v>
      </c>
      <c r="B22" s="84" t="s">
        <v>60</v>
      </c>
      <c r="C22" s="21" t="s">
        <v>8</v>
      </c>
      <c r="D22" s="40">
        <v>6</v>
      </c>
      <c r="E22" s="44">
        <v>0</v>
      </c>
      <c r="F22" s="44">
        <v>0</v>
      </c>
      <c r="G22" s="13">
        <f t="shared" si="0"/>
        <v>0</v>
      </c>
      <c r="H22" s="37"/>
    </row>
    <row r="23" spans="1:8" ht="24.95" customHeight="1" x14ac:dyDescent="0.25">
      <c r="A23" s="46" t="s">
        <v>14</v>
      </c>
      <c r="B23" s="46" t="s">
        <v>14</v>
      </c>
      <c r="C23" s="19" t="s">
        <v>9</v>
      </c>
      <c r="D23" s="40">
        <v>5</v>
      </c>
      <c r="E23" s="41">
        <v>9.4999999999999998E-3</v>
      </c>
      <c r="F23" s="41">
        <v>4.4200000000000003E-3</v>
      </c>
      <c r="G23" s="13">
        <f t="shared" si="0"/>
        <v>5.0799999999999994E-3</v>
      </c>
    </row>
    <row r="24" spans="1:8" ht="24.95" customHeight="1" x14ac:dyDescent="0.25">
      <c r="A24" s="64" t="s">
        <v>59</v>
      </c>
      <c r="B24" s="64" t="s">
        <v>74</v>
      </c>
      <c r="C24" s="15" t="s">
        <v>10</v>
      </c>
      <c r="D24" s="40">
        <v>5</v>
      </c>
      <c r="E24" s="12">
        <v>4.0000000000000001E-3</v>
      </c>
      <c r="F24" s="12">
        <v>4.555E-3</v>
      </c>
      <c r="G24" s="13">
        <f t="shared" si="0"/>
        <v>-5.5499999999999994E-4</v>
      </c>
    </row>
    <row r="25" spans="1:8" ht="24.95" customHeight="1" x14ac:dyDescent="0.25">
      <c r="A25" s="46" t="s">
        <v>162</v>
      </c>
      <c r="B25" s="46" t="s">
        <v>162</v>
      </c>
      <c r="C25" s="15" t="s">
        <v>11</v>
      </c>
      <c r="D25" s="40">
        <v>5</v>
      </c>
      <c r="E25" s="12">
        <v>2E-3</v>
      </c>
      <c r="F25" s="12">
        <v>0</v>
      </c>
      <c r="G25" s="13">
        <f t="shared" si="0"/>
        <v>2E-3</v>
      </c>
    </row>
    <row r="26" spans="1:8" ht="24.95" customHeight="1" x14ac:dyDescent="0.25">
      <c r="A26" s="66" t="s">
        <v>15</v>
      </c>
      <c r="B26" s="66" t="s">
        <v>15</v>
      </c>
      <c r="C26" s="15" t="s">
        <v>91</v>
      </c>
      <c r="D26" s="40">
        <v>5</v>
      </c>
      <c r="E26" s="12">
        <v>3.5999999999999997E-2</v>
      </c>
      <c r="F26" s="12">
        <v>3.2257000000000001E-2</v>
      </c>
      <c r="G26" s="13">
        <f t="shared" si="0"/>
        <v>3.7429999999999963E-3</v>
      </c>
    </row>
    <row r="27" spans="1:8" ht="24.95" customHeight="1" x14ac:dyDescent="0.25">
      <c r="A27" s="88" t="s">
        <v>59</v>
      </c>
      <c r="B27" s="88" t="s">
        <v>59</v>
      </c>
      <c r="C27" s="26" t="s">
        <v>126</v>
      </c>
      <c r="D27" s="40">
        <v>5</v>
      </c>
      <c r="E27" s="12">
        <v>5.0000000000000001E-4</v>
      </c>
      <c r="F27" s="12">
        <v>3.3379999999999998E-3</v>
      </c>
      <c r="G27" s="89">
        <f t="shared" si="0"/>
        <v>-2.8379999999999998E-3</v>
      </c>
    </row>
    <row r="28" spans="1:8" ht="24.95" customHeight="1" x14ac:dyDescent="0.25">
      <c r="A28" s="64" t="s">
        <v>59</v>
      </c>
      <c r="B28" s="88" t="s">
        <v>59</v>
      </c>
      <c r="C28" s="29" t="s">
        <v>13</v>
      </c>
      <c r="D28" s="40">
        <v>7</v>
      </c>
      <c r="E28" s="12">
        <v>0</v>
      </c>
      <c r="F28" s="12">
        <v>0</v>
      </c>
      <c r="G28" s="13">
        <f t="shared" si="0"/>
        <v>0</v>
      </c>
    </row>
    <row r="29" spans="1:8" ht="24.95" customHeight="1" x14ac:dyDescent="0.25">
      <c r="A29" s="46" t="s">
        <v>14</v>
      </c>
      <c r="B29" s="46" t="s">
        <v>14</v>
      </c>
      <c r="C29" s="30" t="s">
        <v>98</v>
      </c>
      <c r="D29" s="40">
        <v>6</v>
      </c>
      <c r="E29" s="12">
        <v>3.0000000000000001E-3</v>
      </c>
      <c r="F29" s="12">
        <v>8.6600000000000002E-4</v>
      </c>
      <c r="G29" s="13">
        <f t="shared" si="0"/>
        <v>2.134E-3</v>
      </c>
    </row>
    <row r="30" spans="1:8" ht="24.95" customHeight="1" x14ac:dyDescent="0.25">
      <c r="A30" s="46" t="s">
        <v>14</v>
      </c>
      <c r="B30" s="46" t="s">
        <v>14</v>
      </c>
      <c r="C30" s="20" t="s">
        <v>127</v>
      </c>
      <c r="D30" s="39">
        <v>7</v>
      </c>
      <c r="E30" s="12">
        <v>0</v>
      </c>
      <c r="F30" s="12">
        <v>0</v>
      </c>
      <c r="G30" s="13">
        <f t="shared" si="0"/>
        <v>0</v>
      </c>
    </row>
    <row r="31" spans="1:8" ht="24.95" customHeight="1" x14ac:dyDescent="0.25">
      <c r="A31" s="66" t="s">
        <v>15</v>
      </c>
      <c r="B31" s="66" t="s">
        <v>15</v>
      </c>
      <c r="C31" s="92" t="s">
        <v>78</v>
      </c>
      <c r="D31" s="40">
        <v>6</v>
      </c>
      <c r="E31" s="12">
        <v>1E-3</v>
      </c>
      <c r="F31" s="12">
        <v>4.4700000000000002E-4</v>
      </c>
      <c r="G31" s="13">
        <f t="shared" si="0"/>
        <v>5.53E-4</v>
      </c>
    </row>
    <row r="32" spans="1:8" ht="24.95" customHeight="1" x14ac:dyDescent="0.25">
      <c r="A32" s="46" t="s">
        <v>14</v>
      </c>
      <c r="B32" s="46" t="s">
        <v>14</v>
      </c>
      <c r="C32" s="93" t="s">
        <v>79</v>
      </c>
      <c r="D32" s="40">
        <v>6</v>
      </c>
      <c r="E32" s="81">
        <v>0</v>
      </c>
      <c r="F32" s="81">
        <v>0</v>
      </c>
      <c r="G32" s="13">
        <f t="shared" si="0"/>
        <v>0</v>
      </c>
    </row>
    <row r="33" spans="1:7" ht="24.95" customHeight="1" x14ac:dyDescent="0.25">
      <c r="A33" s="46" t="s">
        <v>14</v>
      </c>
      <c r="B33" s="46" t="s">
        <v>14</v>
      </c>
      <c r="C33" s="20" t="s">
        <v>143</v>
      </c>
      <c r="D33" s="40">
        <v>6</v>
      </c>
      <c r="E33" s="12">
        <v>2.5999999999999999E-3</v>
      </c>
      <c r="F33" s="12">
        <v>3.97E-4</v>
      </c>
      <c r="G33" s="13">
        <f t="shared" si="0"/>
        <v>2.2030000000000001E-3</v>
      </c>
    </row>
    <row r="34" spans="1:7" ht="24.95" customHeight="1" x14ac:dyDescent="0.25">
      <c r="A34" s="84" t="s">
        <v>60</v>
      </c>
      <c r="B34" s="84" t="s">
        <v>60</v>
      </c>
      <c r="C34" s="20" t="s">
        <v>16</v>
      </c>
      <c r="D34" s="39">
        <v>6</v>
      </c>
      <c r="E34" s="12">
        <v>0</v>
      </c>
      <c r="F34" s="12">
        <v>0</v>
      </c>
      <c r="G34" s="13">
        <f t="shared" si="0"/>
        <v>0</v>
      </c>
    </row>
    <row r="35" spans="1:7" ht="24.95" customHeight="1" x14ac:dyDescent="0.25">
      <c r="A35" s="64" t="s">
        <v>59</v>
      </c>
      <c r="B35" s="65" t="s">
        <v>59</v>
      </c>
      <c r="C35" s="20" t="s">
        <v>196</v>
      </c>
      <c r="D35" s="39">
        <v>5</v>
      </c>
      <c r="E35" s="12">
        <v>0.05</v>
      </c>
      <c r="F35" s="12">
        <v>6.6761000000000001E-2</v>
      </c>
      <c r="G35" s="13">
        <f t="shared" si="0"/>
        <v>-1.6760999999999998E-2</v>
      </c>
    </row>
    <row r="36" spans="1:7" ht="24.95" customHeight="1" x14ac:dyDescent="0.25">
      <c r="A36" s="46" t="s">
        <v>14</v>
      </c>
      <c r="B36" s="46" t="s">
        <v>14</v>
      </c>
      <c r="C36" s="20" t="s">
        <v>17</v>
      </c>
      <c r="D36" s="40">
        <v>6</v>
      </c>
      <c r="E36" s="12">
        <v>1E-4</v>
      </c>
      <c r="F36" s="12">
        <v>0</v>
      </c>
      <c r="G36" s="13">
        <f t="shared" si="0"/>
        <v>1E-4</v>
      </c>
    </row>
    <row r="37" spans="1:7" ht="24.95" customHeight="1" x14ac:dyDescent="0.25">
      <c r="A37" s="66" t="s">
        <v>15</v>
      </c>
      <c r="B37" s="66" t="s">
        <v>15</v>
      </c>
      <c r="C37" s="20" t="s">
        <v>18</v>
      </c>
      <c r="D37" s="40">
        <v>7</v>
      </c>
      <c r="E37" s="12">
        <v>0</v>
      </c>
      <c r="F37" s="12">
        <v>0</v>
      </c>
      <c r="G37" s="13">
        <f t="shared" si="0"/>
        <v>0</v>
      </c>
    </row>
    <row r="38" spans="1:7" ht="24.95" customHeight="1" x14ac:dyDescent="0.25">
      <c r="A38" s="66" t="s">
        <v>15</v>
      </c>
      <c r="B38" s="66" t="s">
        <v>15</v>
      </c>
      <c r="C38" s="20" t="s">
        <v>19</v>
      </c>
      <c r="D38" s="40">
        <v>6</v>
      </c>
      <c r="E38" s="12">
        <v>1E-3</v>
      </c>
      <c r="F38" s="12">
        <v>6.3900000000000003E-4</v>
      </c>
      <c r="G38" s="13">
        <f t="shared" si="0"/>
        <v>3.6099999999999999E-4</v>
      </c>
    </row>
    <row r="39" spans="1:7" ht="24.95" customHeight="1" x14ac:dyDescent="0.25">
      <c r="A39" s="46" t="s">
        <v>14</v>
      </c>
      <c r="B39" s="46" t="s">
        <v>14</v>
      </c>
      <c r="C39" s="20" t="s">
        <v>20</v>
      </c>
      <c r="D39" s="40">
        <v>6</v>
      </c>
      <c r="E39" s="12">
        <v>5.0000000000000001E-3</v>
      </c>
      <c r="F39" s="12">
        <v>5.0220000000000004E-3</v>
      </c>
      <c r="G39" s="13">
        <f t="shared" si="0"/>
        <v>-2.2000000000000318E-5</v>
      </c>
    </row>
    <row r="40" spans="1:7" ht="24.95" customHeight="1" x14ac:dyDescent="0.25">
      <c r="A40" s="66" t="s">
        <v>15</v>
      </c>
      <c r="B40" s="66" t="s">
        <v>15</v>
      </c>
      <c r="C40" s="20" t="s">
        <v>21</v>
      </c>
      <c r="D40" s="39">
        <v>7</v>
      </c>
      <c r="E40" s="12">
        <v>2.0000000000000002E-5</v>
      </c>
      <c r="F40" s="12">
        <v>0</v>
      </c>
      <c r="G40" s="13">
        <f t="shared" si="0"/>
        <v>2.0000000000000002E-5</v>
      </c>
    </row>
    <row r="41" spans="1:7" ht="24.95" customHeight="1" x14ac:dyDescent="0.25">
      <c r="A41" s="66" t="s">
        <v>15</v>
      </c>
      <c r="B41" s="66" t="s">
        <v>15</v>
      </c>
      <c r="C41" s="20" t="s">
        <v>22</v>
      </c>
      <c r="D41" s="40">
        <v>6</v>
      </c>
      <c r="E41" s="12">
        <v>0</v>
      </c>
      <c r="F41" s="12">
        <v>6.2000000000000003E-5</v>
      </c>
      <c r="G41" s="13">
        <f t="shared" si="0"/>
        <v>-6.2000000000000003E-5</v>
      </c>
    </row>
    <row r="42" spans="1:7" ht="24.95" customHeight="1" x14ac:dyDescent="0.25">
      <c r="A42" s="46" t="s">
        <v>162</v>
      </c>
      <c r="B42" s="46" t="s">
        <v>162</v>
      </c>
      <c r="C42" s="20" t="s">
        <v>23</v>
      </c>
      <c r="D42" s="40">
        <v>5</v>
      </c>
      <c r="E42" s="12">
        <v>6.4679999999999998E-3</v>
      </c>
      <c r="F42" s="12">
        <v>2.627E-3</v>
      </c>
      <c r="G42" s="13">
        <f t="shared" si="0"/>
        <v>3.8409999999999998E-3</v>
      </c>
    </row>
    <row r="43" spans="1:7" ht="24.95" customHeight="1" x14ac:dyDescent="0.25">
      <c r="A43" s="46" t="s">
        <v>162</v>
      </c>
      <c r="B43" s="46" t="s">
        <v>162</v>
      </c>
      <c r="C43" s="20" t="s">
        <v>139</v>
      </c>
      <c r="D43" s="39">
        <v>5</v>
      </c>
      <c r="E43" s="12">
        <v>0</v>
      </c>
      <c r="F43" s="12">
        <v>0</v>
      </c>
      <c r="G43" s="13">
        <f t="shared" si="0"/>
        <v>0</v>
      </c>
    </row>
    <row r="44" spans="1:7" ht="24.95" customHeight="1" x14ac:dyDescent="0.25">
      <c r="A44" s="46" t="s">
        <v>14</v>
      </c>
      <c r="B44" s="46" t="s">
        <v>14</v>
      </c>
      <c r="C44" s="20" t="s">
        <v>24</v>
      </c>
      <c r="D44" s="40">
        <v>6</v>
      </c>
      <c r="E44" s="12">
        <v>2E-3</v>
      </c>
      <c r="F44" s="12">
        <v>7.6599999999999997E-4</v>
      </c>
      <c r="G44" s="13">
        <f t="shared" si="0"/>
        <v>1.2340000000000001E-3</v>
      </c>
    </row>
    <row r="45" spans="1:7" ht="24.95" customHeight="1" x14ac:dyDescent="0.2">
      <c r="A45" s="66" t="s">
        <v>15</v>
      </c>
      <c r="B45" s="66" t="s">
        <v>15</v>
      </c>
      <c r="C45" s="95" t="s">
        <v>80</v>
      </c>
      <c r="D45" s="39">
        <v>7</v>
      </c>
      <c r="E45" s="12">
        <v>1.15E-4</v>
      </c>
      <c r="F45" s="12">
        <v>0</v>
      </c>
      <c r="G45" s="13">
        <f t="shared" si="0"/>
        <v>1.15E-4</v>
      </c>
    </row>
    <row r="46" spans="1:7" ht="24.95" customHeight="1" x14ac:dyDescent="0.25">
      <c r="A46" s="46" t="s">
        <v>162</v>
      </c>
      <c r="B46" s="46" t="s">
        <v>162</v>
      </c>
      <c r="C46" s="20" t="s">
        <v>25</v>
      </c>
      <c r="D46" s="39">
        <v>7</v>
      </c>
      <c r="E46" s="12">
        <v>5.0000000000000002E-5</v>
      </c>
      <c r="F46" s="12">
        <v>0</v>
      </c>
      <c r="G46" s="13">
        <f t="shared" si="0"/>
        <v>5.0000000000000002E-5</v>
      </c>
    </row>
    <row r="47" spans="1:7" ht="24.95" customHeight="1" x14ac:dyDescent="0.25">
      <c r="A47" s="46" t="s">
        <v>14</v>
      </c>
      <c r="B47" s="46" t="s">
        <v>14</v>
      </c>
      <c r="C47" s="27" t="s">
        <v>26</v>
      </c>
      <c r="D47" s="39">
        <v>4</v>
      </c>
      <c r="E47" s="12">
        <v>0</v>
      </c>
      <c r="F47" s="12">
        <v>0</v>
      </c>
      <c r="G47" s="13">
        <f t="shared" si="0"/>
        <v>0</v>
      </c>
    </row>
    <row r="48" spans="1:7" ht="24.95" customHeight="1" x14ac:dyDescent="0.25">
      <c r="A48" s="46" t="s">
        <v>14</v>
      </c>
      <c r="B48" s="46" t="s">
        <v>14</v>
      </c>
      <c r="C48" s="27" t="s">
        <v>26</v>
      </c>
      <c r="D48" s="39">
        <v>5</v>
      </c>
      <c r="E48" s="12">
        <v>0</v>
      </c>
      <c r="F48" s="12">
        <v>0</v>
      </c>
      <c r="G48" s="13">
        <f t="shared" si="0"/>
        <v>0</v>
      </c>
    </row>
    <row r="49" spans="1:7" ht="24.95" customHeight="1" x14ac:dyDescent="0.25">
      <c r="A49" s="64" t="s">
        <v>61</v>
      </c>
      <c r="B49" s="64" t="s">
        <v>61</v>
      </c>
      <c r="C49" s="20" t="s">
        <v>116</v>
      </c>
      <c r="D49" s="40">
        <v>6</v>
      </c>
      <c r="E49" s="12">
        <v>1.5E-3</v>
      </c>
      <c r="F49" s="12">
        <v>4.5700000000000003E-3</v>
      </c>
      <c r="G49" s="13">
        <f t="shared" si="0"/>
        <v>-3.0700000000000002E-3</v>
      </c>
    </row>
    <row r="50" spans="1:7" ht="24.95" customHeight="1" x14ac:dyDescent="0.25">
      <c r="A50" s="66" t="s">
        <v>15</v>
      </c>
      <c r="B50" s="66" t="s">
        <v>15</v>
      </c>
      <c r="C50" s="20" t="s">
        <v>28</v>
      </c>
      <c r="D50" s="40">
        <v>6</v>
      </c>
      <c r="E50" s="12">
        <v>1E-3</v>
      </c>
      <c r="F50" s="12">
        <v>5.0100000000000003E-4</v>
      </c>
      <c r="G50" s="13">
        <f t="shared" si="0"/>
        <v>4.9899999999999999E-4</v>
      </c>
    </row>
    <row r="51" spans="1:7" ht="24.95" customHeight="1" x14ac:dyDescent="0.25">
      <c r="A51" s="64" t="s">
        <v>61</v>
      </c>
      <c r="B51" s="64" t="s">
        <v>61</v>
      </c>
      <c r="C51" s="28" t="s">
        <v>77</v>
      </c>
      <c r="D51" s="40">
        <v>5</v>
      </c>
      <c r="E51" s="12">
        <v>2.5000000000000001E-3</v>
      </c>
      <c r="F51" s="12">
        <v>6.0000000000000002E-5</v>
      </c>
      <c r="G51" s="13">
        <f t="shared" si="0"/>
        <v>2.4399999999999999E-3</v>
      </c>
    </row>
    <row r="52" spans="1:7" ht="24.95" customHeight="1" x14ac:dyDescent="0.25">
      <c r="A52" s="66" t="s">
        <v>15</v>
      </c>
      <c r="B52" s="66" t="s">
        <v>15</v>
      </c>
      <c r="C52" s="27" t="s">
        <v>29</v>
      </c>
      <c r="D52" s="39">
        <v>4</v>
      </c>
      <c r="E52" s="12">
        <v>0</v>
      </c>
      <c r="F52" s="12">
        <v>0</v>
      </c>
      <c r="G52" s="13">
        <f t="shared" si="0"/>
        <v>0</v>
      </c>
    </row>
    <row r="53" spans="1:7" ht="24.95" customHeight="1" x14ac:dyDescent="0.25">
      <c r="A53" s="66" t="s">
        <v>15</v>
      </c>
      <c r="B53" s="66" t="s">
        <v>15</v>
      </c>
      <c r="C53" s="27" t="s">
        <v>29</v>
      </c>
      <c r="D53" s="39">
        <v>6</v>
      </c>
      <c r="E53" s="12">
        <v>1.7459999999999999E-3</v>
      </c>
      <c r="F53" s="12">
        <v>1.3359999999999999E-3</v>
      </c>
      <c r="G53" s="13">
        <f t="shared" si="0"/>
        <v>4.0999999999999999E-4</v>
      </c>
    </row>
    <row r="54" spans="1:7" ht="24.95" customHeight="1" x14ac:dyDescent="0.25">
      <c r="A54" s="66" t="s">
        <v>15</v>
      </c>
      <c r="B54" s="66" t="s">
        <v>15</v>
      </c>
      <c r="C54" s="20" t="s">
        <v>30</v>
      </c>
      <c r="D54" s="40">
        <v>6</v>
      </c>
      <c r="E54" s="12">
        <v>0</v>
      </c>
      <c r="F54" s="12">
        <v>0</v>
      </c>
      <c r="G54" s="13">
        <f t="shared" si="0"/>
        <v>0</v>
      </c>
    </row>
    <row r="55" spans="1:7" ht="24.95" customHeight="1" x14ac:dyDescent="0.25">
      <c r="A55" s="46" t="s">
        <v>14</v>
      </c>
      <c r="B55" s="46" t="s">
        <v>14</v>
      </c>
      <c r="C55" s="15" t="s">
        <v>31</v>
      </c>
      <c r="D55" s="40">
        <v>7</v>
      </c>
      <c r="E55" s="12">
        <v>0</v>
      </c>
      <c r="F55" s="12">
        <v>0</v>
      </c>
      <c r="G55" s="13">
        <f>E55-F55</f>
        <v>0</v>
      </c>
    </row>
    <row r="56" spans="1:7" ht="24.95" customHeight="1" x14ac:dyDescent="0.25">
      <c r="A56" s="66" t="s">
        <v>15</v>
      </c>
      <c r="B56" s="66" t="s">
        <v>15</v>
      </c>
      <c r="C56" s="20" t="s">
        <v>33</v>
      </c>
      <c r="D56" s="39">
        <v>7</v>
      </c>
      <c r="E56" s="12">
        <v>1.08E-4</v>
      </c>
      <c r="F56" s="12">
        <v>0</v>
      </c>
      <c r="G56" s="13">
        <f t="shared" si="0"/>
        <v>1.08E-4</v>
      </c>
    </row>
    <row r="57" spans="1:7" ht="24.95" customHeight="1" x14ac:dyDescent="0.25">
      <c r="A57" s="46" t="s">
        <v>162</v>
      </c>
      <c r="B57" s="46" t="s">
        <v>162</v>
      </c>
      <c r="C57" s="20" t="s">
        <v>34</v>
      </c>
      <c r="D57" s="40">
        <v>5</v>
      </c>
      <c r="E57" s="12">
        <v>4.9370000000000004E-3</v>
      </c>
      <c r="F57" s="12">
        <v>4.3319999999999999E-3</v>
      </c>
      <c r="G57" s="13">
        <f t="shared" si="0"/>
        <v>6.050000000000005E-4</v>
      </c>
    </row>
    <row r="58" spans="1:7" ht="24.95" customHeight="1" x14ac:dyDescent="0.25">
      <c r="A58" s="84" t="s">
        <v>60</v>
      </c>
      <c r="B58" s="84" t="s">
        <v>60</v>
      </c>
      <c r="C58" s="20" t="s">
        <v>35</v>
      </c>
      <c r="D58" s="40">
        <v>7</v>
      </c>
      <c r="E58" s="12">
        <v>0</v>
      </c>
      <c r="F58" s="12">
        <v>0</v>
      </c>
      <c r="G58" s="13">
        <f t="shared" si="0"/>
        <v>0</v>
      </c>
    </row>
    <row r="59" spans="1:7" ht="24.95" customHeight="1" x14ac:dyDescent="0.25">
      <c r="A59" s="84" t="s">
        <v>60</v>
      </c>
      <c r="B59" s="84" t="s">
        <v>60</v>
      </c>
      <c r="C59" s="20" t="s">
        <v>35</v>
      </c>
      <c r="D59" s="39">
        <v>6</v>
      </c>
      <c r="E59" s="12">
        <v>0</v>
      </c>
      <c r="F59" s="12">
        <v>0</v>
      </c>
      <c r="G59" s="13">
        <f t="shared" si="0"/>
        <v>0</v>
      </c>
    </row>
    <row r="60" spans="1:7" ht="24.95" customHeight="1" x14ac:dyDescent="0.25">
      <c r="A60" s="66" t="s">
        <v>15</v>
      </c>
      <c r="B60" s="66" t="s">
        <v>15</v>
      </c>
      <c r="C60" s="20" t="s">
        <v>36</v>
      </c>
      <c r="D60" s="40">
        <v>6</v>
      </c>
      <c r="E60" s="12">
        <v>1E-3</v>
      </c>
      <c r="F60" s="12">
        <v>0</v>
      </c>
      <c r="G60" s="13">
        <f t="shared" si="0"/>
        <v>1E-3</v>
      </c>
    </row>
    <row r="61" spans="1:7" ht="24.95" customHeight="1" x14ac:dyDescent="0.25">
      <c r="A61" s="46" t="s">
        <v>162</v>
      </c>
      <c r="B61" s="46" t="s">
        <v>162</v>
      </c>
      <c r="C61" s="20" t="s">
        <v>37</v>
      </c>
      <c r="D61" s="40">
        <v>6</v>
      </c>
      <c r="E61" s="12">
        <v>2.9999999999999997E-4</v>
      </c>
      <c r="F61" s="12">
        <v>7.3800000000000005E-4</v>
      </c>
      <c r="G61" s="13">
        <f t="shared" si="0"/>
        <v>-4.3800000000000008E-4</v>
      </c>
    </row>
    <row r="62" spans="1:7" ht="24.95" customHeight="1" x14ac:dyDescent="0.25">
      <c r="A62" s="46" t="s">
        <v>14</v>
      </c>
      <c r="B62" s="46" t="s">
        <v>14</v>
      </c>
      <c r="C62" s="20" t="s">
        <v>173</v>
      </c>
      <c r="D62" s="39">
        <v>7</v>
      </c>
      <c r="E62" s="12">
        <v>0</v>
      </c>
      <c r="F62" s="12">
        <v>0</v>
      </c>
      <c r="G62" s="13">
        <f>E62-F62</f>
        <v>0</v>
      </c>
    </row>
    <row r="63" spans="1:7" ht="24.95" customHeight="1" x14ac:dyDescent="0.25">
      <c r="A63" s="46" t="s">
        <v>162</v>
      </c>
      <c r="B63" s="46" t="s">
        <v>162</v>
      </c>
      <c r="C63" s="20" t="s">
        <v>39</v>
      </c>
      <c r="D63" s="40">
        <v>5</v>
      </c>
      <c r="E63" s="12">
        <v>8.4010000000000005E-3</v>
      </c>
      <c r="F63" s="12">
        <v>6.0410000000000004E-3</v>
      </c>
      <c r="G63" s="13">
        <f>E63-F63</f>
        <v>2.3600000000000001E-3</v>
      </c>
    </row>
    <row r="64" spans="1:7" ht="24.95" customHeight="1" x14ac:dyDescent="0.25">
      <c r="A64" s="46" t="s">
        <v>162</v>
      </c>
      <c r="B64" s="46" t="s">
        <v>162</v>
      </c>
      <c r="C64" s="20" t="s">
        <v>39</v>
      </c>
      <c r="D64" s="40">
        <v>6</v>
      </c>
      <c r="E64" s="12">
        <v>1.5432E-2</v>
      </c>
      <c r="F64" s="12">
        <v>1.1708E-2</v>
      </c>
      <c r="G64" s="13">
        <f>E64-F64</f>
        <v>3.7239999999999999E-3</v>
      </c>
    </row>
    <row r="65" spans="1:7" ht="24.95" customHeight="1" x14ac:dyDescent="0.25">
      <c r="A65" s="46" t="s">
        <v>14</v>
      </c>
      <c r="B65" s="46" t="s">
        <v>14</v>
      </c>
      <c r="C65" s="20" t="s">
        <v>40</v>
      </c>
      <c r="D65" s="39">
        <v>4</v>
      </c>
      <c r="E65" s="12">
        <v>6.0347999999999999E-2</v>
      </c>
      <c r="F65" s="12">
        <v>7.3523000000000005E-2</v>
      </c>
      <c r="G65" s="13">
        <f t="shared" ref="G65:G98" si="1">E65-F65</f>
        <v>-1.3175000000000006E-2</v>
      </c>
    </row>
    <row r="66" spans="1:7" ht="24.95" customHeight="1" x14ac:dyDescent="0.25">
      <c r="A66" s="46" t="s">
        <v>14</v>
      </c>
      <c r="B66" s="46" t="s">
        <v>14</v>
      </c>
      <c r="C66" s="20" t="s">
        <v>41</v>
      </c>
      <c r="D66" s="40">
        <v>6</v>
      </c>
      <c r="E66" s="12">
        <v>9.7499999999999996E-4</v>
      </c>
      <c r="F66" s="12">
        <v>1.4430000000000001E-3</v>
      </c>
      <c r="G66" s="13">
        <f t="shared" si="1"/>
        <v>-4.680000000000001E-4</v>
      </c>
    </row>
    <row r="67" spans="1:7" ht="24.95" customHeight="1" x14ac:dyDescent="0.25">
      <c r="A67" s="66" t="s">
        <v>15</v>
      </c>
      <c r="B67" s="66" t="s">
        <v>15</v>
      </c>
      <c r="C67" s="20" t="s">
        <v>68</v>
      </c>
      <c r="D67" s="39">
        <v>7</v>
      </c>
      <c r="E67" s="12">
        <v>1.4999999999999999E-4</v>
      </c>
      <c r="F67" s="12">
        <v>0</v>
      </c>
      <c r="G67" s="13">
        <f t="shared" si="1"/>
        <v>1.4999999999999999E-4</v>
      </c>
    </row>
    <row r="68" spans="1:7" ht="24.95" customHeight="1" x14ac:dyDescent="0.25">
      <c r="A68" s="66" t="s">
        <v>42</v>
      </c>
      <c r="B68" s="66" t="s">
        <v>42</v>
      </c>
      <c r="C68" s="20" t="s">
        <v>105</v>
      </c>
      <c r="D68" s="40">
        <v>6</v>
      </c>
      <c r="E68" s="12">
        <v>0</v>
      </c>
      <c r="F68" s="12">
        <v>0</v>
      </c>
      <c r="G68" s="13">
        <f t="shared" si="1"/>
        <v>0</v>
      </c>
    </row>
    <row r="69" spans="1:7" ht="24.95" customHeight="1" x14ac:dyDescent="0.25">
      <c r="A69" s="46" t="s">
        <v>14</v>
      </c>
      <c r="B69" s="46" t="s">
        <v>14</v>
      </c>
      <c r="C69" s="20" t="s">
        <v>43</v>
      </c>
      <c r="D69" s="40">
        <v>6</v>
      </c>
      <c r="E69" s="12">
        <v>0</v>
      </c>
      <c r="F69" s="12">
        <v>5.8200000000000005E-4</v>
      </c>
      <c r="G69" s="13">
        <f t="shared" si="1"/>
        <v>-5.8200000000000005E-4</v>
      </c>
    </row>
    <row r="70" spans="1:7" ht="24.95" customHeight="1" x14ac:dyDescent="0.25">
      <c r="A70" s="84" t="s">
        <v>60</v>
      </c>
      <c r="B70" s="84" t="s">
        <v>60</v>
      </c>
      <c r="C70" s="20" t="s">
        <v>44</v>
      </c>
      <c r="D70" s="40">
        <v>5</v>
      </c>
      <c r="E70" s="12">
        <v>0</v>
      </c>
      <c r="F70" s="12">
        <v>0</v>
      </c>
      <c r="G70" s="13">
        <f t="shared" si="1"/>
        <v>0</v>
      </c>
    </row>
    <row r="71" spans="1:7" ht="24.95" customHeight="1" x14ac:dyDescent="0.25">
      <c r="A71" s="46" t="s">
        <v>14</v>
      </c>
      <c r="B71" s="46" t="s">
        <v>14</v>
      </c>
      <c r="C71" s="20" t="s">
        <v>45</v>
      </c>
      <c r="D71" s="40">
        <v>7</v>
      </c>
      <c r="E71" s="12">
        <v>0</v>
      </c>
      <c r="F71" s="12">
        <v>0</v>
      </c>
      <c r="G71" s="13">
        <f t="shared" si="1"/>
        <v>0</v>
      </c>
    </row>
    <row r="72" spans="1:7" ht="24.95" customHeight="1" x14ac:dyDescent="0.25">
      <c r="A72" s="46" t="s">
        <v>162</v>
      </c>
      <c r="B72" s="46" t="s">
        <v>162</v>
      </c>
      <c r="C72" s="20" t="s">
        <v>46</v>
      </c>
      <c r="D72" s="40">
        <v>6</v>
      </c>
      <c r="E72" s="12">
        <v>1.2400000000000001E-4</v>
      </c>
      <c r="F72" s="12">
        <v>0</v>
      </c>
      <c r="G72" s="13">
        <f t="shared" si="1"/>
        <v>1.2400000000000001E-4</v>
      </c>
    </row>
    <row r="73" spans="1:7" ht="24.95" customHeight="1" x14ac:dyDescent="0.25">
      <c r="A73" s="46" t="s">
        <v>62</v>
      </c>
      <c r="B73" s="84" t="s">
        <v>60</v>
      </c>
      <c r="C73" s="20" t="s">
        <v>47</v>
      </c>
      <c r="D73" s="40">
        <v>5</v>
      </c>
      <c r="E73" s="12">
        <v>0.06</v>
      </c>
      <c r="F73" s="12">
        <v>7.9999999999999996E-6</v>
      </c>
      <c r="G73" s="13">
        <f>E73-F73</f>
        <v>5.9991999999999997E-2</v>
      </c>
    </row>
    <row r="74" spans="1:7" ht="24.95" customHeight="1" x14ac:dyDescent="0.25">
      <c r="A74" s="46" t="s">
        <v>62</v>
      </c>
      <c r="B74" s="84" t="s">
        <v>60</v>
      </c>
      <c r="C74" s="20" t="s">
        <v>48</v>
      </c>
      <c r="D74" s="40">
        <v>5</v>
      </c>
      <c r="E74" s="12">
        <v>0</v>
      </c>
      <c r="F74" s="12">
        <v>0</v>
      </c>
      <c r="G74" s="13">
        <f t="shared" si="1"/>
        <v>0</v>
      </c>
    </row>
    <row r="75" spans="1:7" ht="24.95" customHeight="1" x14ac:dyDescent="0.25">
      <c r="A75" s="46" t="s">
        <v>27</v>
      </c>
      <c r="B75" s="46" t="s">
        <v>27</v>
      </c>
      <c r="C75" s="20" t="s">
        <v>146</v>
      </c>
      <c r="D75" s="39">
        <v>4</v>
      </c>
      <c r="E75" s="12">
        <v>0</v>
      </c>
      <c r="F75" s="12">
        <v>0</v>
      </c>
      <c r="G75" s="13">
        <f t="shared" si="1"/>
        <v>0</v>
      </c>
    </row>
    <row r="76" spans="1:7" ht="24.95" customHeight="1" x14ac:dyDescent="0.25">
      <c r="A76" s="64" t="s">
        <v>61</v>
      </c>
      <c r="B76" s="64" t="s">
        <v>61</v>
      </c>
      <c r="C76" s="20" t="s">
        <v>49</v>
      </c>
      <c r="D76" s="39">
        <v>6</v>
      </c>
      <c r="E76" s="12">
        <v>2.4000000000000001E-4</v>
      </c>
      <c r="F76" s="12">
        <v>0.13594899999999999</v>
      </c>
      <c r="G76" s="13">
        <f t="shared" si="1"/>
        <v>-0.135709</v>
      </c>
    </row>
    <row r="77" spans="1:7" ht="24.95" customHeight="1" x14ac:dyDescent="0.25">
      <c r="A77" s="46" t="s">
        <v>14</v>
      </c>
      <c r="B77" s="46" t="s">
        <v>14</v>
      </c>
      <c r="C77" s="20" t="s">
        <v>50</v>
      </c>
      <c r="D77" s="40">
        <v>4</v>
      </c>
      <c r="E77" s="12">
        <v>0.23808000000000001</v>
      </c>
      <c r="F77" s="12">
        <v>3.4778999999999997E-2</v>
      </c>
      <c r="G77" s="13">
        <f t="shared" si="1"/>
        <v>0.20330100000000001</v>
      </c>
    </row>
    <row r="78" spans="1:7" ht="24.95" customHeight="1" x14ac:dyDescent="0.25">
      <c r="A78" s="46" t="s">
        <v>14</v>
      </c>
      <c r="B78" s="46" t="s">
        <v>14</v>
      </c>
      <c r="C78" s="20" t="s">
        <v>143</v>
      </c>
      <c r="D78" s="40">
        <v>6</v>
      </c>
      <c r="E78" s="12">
        <v>2.5999999999999999E-3</v>
      </c>
      <c r="F78" s="12">
        <v>0</v>
      </c>
      <c r="G78" s="13">
        <f t="shared" si="1"/>
        <v>2.5999999999999999E-3</v>
      </c>
    </row>
    <row r="79" spans="1:7" ht="24.95" customHeight="1" x14ac:dyDescent="0.25">
      <c r="A79" s="46" t="s">
        <v>14</v>
      </c>
      <c r="B79" s="46" t="s">
        <v>14</v>
      </c>
      <c r="C79" s="20" t="s">
        <v>52</v>
      </c>
      <c r="D79" s="40">
        <v>5</v>
      </c>
      <c r="E79" s="12">
        <v>1.11E-2</v>
      </c>
      <c r="F79" s="12">
        <v>7.1069999999999996E-3</v>
      </c>
      <c r="G79" s="13">
        <f t="shared" si="1"/>
        <v>3.9930000000000009E-3</v>
      </c>
    </row>
    <row r="80" spans="1:7" ht="24.95" customHeight="1" x14ac:dyDescent="0.25">
      <c r="A80" s="46" t="s">
        <v>162</v>
      </c>
      <c r="B80" s="46" t="s">
        <v>162</v>
      </c>
      <c r="C80" s="20" t="s">
        <v>53</v>
      </c>
      <c r="D80" s="39">
        <v>4</v>
      </c>
      <c r="E80" s="12">
        <v>7.4412000000000006E-2</v>
      </c>
      <c r="F80" s="12">
        <v>7.7656000000000003E-2</v>
      </c>
      <c r="G80" s="13">
        <f t="shared" si="1"/>
        <v>-3.2439999999999969E-3</v>
      </c>
    </row>
    <row r="81" spans="1:7" ht="24.95" customHeight="1" x14ac:dyDescent="0.25">
      <c r="A81" s="46" t="s">
        <v>14</v>
      </c>
      <c r="B81" s="46" t="s">
        <v>14</v>
      </c>
      <c r="C81" s="20" t="s">
        <v>53</v>
      </c>
      <c r="D81" s="39">
        <v>6</v>
      </c>
      <c r="E81" s="12">
        <v>0</v>
      </c>
      <c r="F81" s="12">
        <v>0</v>
      </c>
      <c r="G81" s="13">
        <f t="shared" si="1"/>
        <v>0</v>
      </c>
    </row>
    <row r="82" spans="1:7" ht="24.95" customHeight="1" x14ac:dyDescent="0.25">
      <c r="A82" s="46" t="s">
        <v>162</v>
      </c>
      <c r="B82" s="46" t="s">
        <v>162</v>
      </c>
      <c r="C82" s="20" t="s">
        <v>54</v>
      </c>
      <c r="D82" s="40">
        <v>6</v>
      </c>
      <c r="E82" s="12">
        <v>1.5E-3</v>
      </c>
      <c r="F82" s="12">
        <v>1.222E-3</v>
      </c>
      <c r="G82" s="13">
        <f t="shared" si="1"/>
        <v>2.7800000000000004E-4</v>
      </c>
    </row>
    <row r="83" spans="1:7" ht="24.95" customHeight="1" x14ac:dyDescent="0.25">
      <c r="A83" s="46" t="s">
        <v>14</v>
      </c>
      <c r="B83" s="46" t="s">
        <v>14</v>
      </c>
      <c r="C83" s="20" t="s">
        <v>55</v>
      </c>
      <c r="D83" s="47">
        <v>6</v>
      </c>
      <c r="E83" s="12">
        <v>1.5E-3</v>
      </c>
      <c r="F83" s="12">
        <v>0</v>
      </c>
      <c r="G83" s="13">
        <f t="shared" si="1"/>
        <v>1.5E-3</v>
      </c>
    </row>
    <row r="84" spans="1:7" ht="24.95" customHeight="1" x14ac:dyDescent="0.25">
      <c r="A84" s="46" t="s">
        <v>14</v>
      </c>
      <c r="B84" s="46" t="s">
        <v>14</v>
      </c>
      <c r="C84" s="20" t="s">
        <v>56</v>
      </c>
      <c r="D84" s="39">
        <v>7</v>
      </c>
      <c r="E84" s="12">
        <v>0</v>
      </c>
      <c r="F84" s="12">
        <v>0</v>
      </c>
      <c r="G84" s="13">
        <f t="shared" si="1"/>
        <v>0</v>
      </c>
    </row>
    <row r="85" spans="1:7" ht="24.95" customHeight="1" x14ac:dyDescent="0.25">
      <c r="A85" s="46" t="s">
        <v>14</v>
      </c>
      <c r="B85" s="46" t="s">
        <v>14</v>
      </c>
      <c r="C85" s="20" t="s">
        <v>57</v>
      </c>
      <c r="D85" s="40">
        <v>6</v>
      </c>
      <c r="E85" s="12">
        <v>2E-3</v>
      </c>
      <c r="F85" s="12">
        <v>1.75E-4</v>
      </c>
      <c r="G85" s="13">
        <f t="shared" si="1"/>
        <v>1.825E-3</v>
      </c>
    </row>
    <row r="86" spans="1:7" ht="24.95" customHeight="1" x14ac:dyDescent="0.25">
      <c r="A86" s="46" t="s">
        <v>14</v>
      </c>
      <c r="B86" s="46" t="s">
        <v>14</v>
      </c>
      <c r="C86" s="20" t="s">
        <v>58</v>
      </c>
      <c r="D86" s="40">
        <v>5</v>
      </c>
      <c r="E86" s="12">
        <v>0</v>
      </c>
      <c r="F86" s="12">
        <v>0</v>
      </c>
      <c r="G86" s="13">
        <f t="shared" si="1"/>
        <v>0</v>
      </c>
    </row>
    <row r="87" spans="1:7" ht="24.95" customHeight="1" x14ac:dyDescent="0.25">
      <c r="A87" s="64" t="s">
        <v>61</v>
      </c>
      <c r="B87" s="64" t="s">
        <v>61</v>
      </c>
      <c r="C87" s="92" t="s">
        <v>93</v>
      </c>
      <c r="D87" s="40">
        <v>6</v>
      </c>
      <c r="E87" s="81">
        <v>1E-3</v>
      </c>
      <c r="F87" s="81">
        <v>4.1599999999999997E-4</v>
      </c>
      <c r="G87" s="89">
        <f t="shared" si="1"/>
        <v>5.840000000000001E-4</v>
      </c>
    </row>
    <row r="88" spans="1:7" ht="24.95" customHeight="1" x14ac:dyDescent="0.25">
      <c r="A88" s="64" t="s">
        <v>61</v>
      </c>
      <c r="B88" s="64" t="s">
        <v>61</v>
      </c>
      <c r="C88" s="92" t="s">
        <v>63</v>
      </c>
      <c r="D88" s="40">
        <v>6</v>
      </c>
      <c r="E88" s="81">
        <v>0</v>
      </c>
      <c r="F88" s="81">
        <v>0</v>
      </c>
      <c r="G88" s="89">
        <f t="shared" si="1"/>
        <v>0</v>
      </c>
    </row>
    <row r="89" spans="1:7" ht="24.95" customHeight="1" x14ac:dyDescent="0.25">
      <c r="A89" s="64" t="s">
        <v>61</v>
      </c>
      <c r="B89" s="64" t="s">
        <v>61</v>
      </c>
      <c r="C89" s="98" t="s">
        <v>64</v>
      </c>
      <c r="D89" s="40">
        <v>6</v>
      </c>
      <c r="E89" s="81">
        <v>0</v>
      </c>
      <c r="F89" s="81">
        <v>0</v>
      </c>
      <c r="G89" s="89">
        <f t="shared" si="1"/>
        <v>0</v>
      </c>
    </row>
    <row r="90" spans="1:7" ht="24.95" customHeight="1" x14ac:dyDescent="0.25">
      <c r="A90" s="64" t="s">
        <v>61</v>
      </c>
      <c r="B90" s="64" t="s">
        <v>61</v>
      </c>
      <c r="C90" s="98" t="s">
        <v>65</v>
      </c>
      <c r="D90" s="39">
        <v>7</v>
      </c>
      <c r="E90" s="81">
        <v>0</v>
      </c>
      <c r="F90" s="81">
        <v>0</v>
      </c>
      <c r="G90" s="89">
        <f t="shared" si="1"/>
        <v>0</v>
      </c>
    </row>
    <row r="91" spans="1:7" ht="24.95" customHeight="1" x14ac:dyDescent="0.25">
      <c r="A91" s="84" t="s">
        <v>60</v>
      </c>
      <c r="B91" s="84" t="s">
        <v>60</v>
      </c>
      <c r="C91" s="99" t="s">
        <v>66</v>
      </c>
      <c r="D91" s="40">
        <v>5</v>
      </c>
      <c r="E91" s="81">
        <v>1.2500000000000001E-2</v>
      </c>
      <c r="F91" s="81">
        <v>4.1050000000000001E-3</v>
      </c>
      <c r="G91" s="89">
        <f t="shared" si="1"/>
        <v>8.3949999999999997E-3</v>
      </c>
    </row>
    <row r="92" spans="1:7" ht="24.95" customHeight="1" x14ac:dyDescent="0.25">
      <c r="A92" s="66" t="s">
        <v>15</v>
      </c>
      <c r="B92" s="66" t="s">
        <v>15</v>
      </c>
      <c r="C92" s="93" t="s">
        <v>92</v>
      </c>
      <c r="D92" s="40">
        <v>7</v>
      </c>
      <c r="E92" s="81">
        <v>0</v>
      </c>
      <c r="F92" s="81">
        <v>0</v>
      </c>
      <c r="G92" s="89">
        <f t="shared" si="1"/>
        <v>0</v>
      </c>
    </row>
    <row r="93" spans="1:7" ht="24.95" customHeight="1" x14ac:dyDescent="0.25">
      <c r="A93" s="66" t="s">
        <v>15</v>
      </c>
      <c r="B93" s="66" t="s">
        <v>15</v>
      </c>
      <c r="C93" s="93" t="s">
        <v>69</v>
      </c>
      <c r="D93" s="40">
        <v>7</v>
      </c>
      <c r="E93" s="81">
        <v>0</v>
      </c>
      <c r="F93" s="81">
        <v>0</v>
      </c>
      <c r="G93" s="89">
        <f t="shared" si="1"/>
        <v>0</v>
      </c>
    </row>
    <row r="94" spans="1:7" ht="24.95" customHeight="1" x14ac:dyDescent="0.25">
      <c r="A94" s="66" t="s">
        <v>15</v>
      </c>
      <c r="B94" s="66" t="s">
        <v>15</v>
      </c>
      <c r="C94" s="92" t="s">
        <v>70</v>
      </c>
      <c r="D94" s="40">
        <v>7</v>
      </c>
      <c r="E94" s="81">
        <v>0</v>
      </c>
      <c r="F94" s="81">
        <v>0</v>
      </c>
      <c r="G94" s="89">
        <f t="shared" si="1"/>
        <v>0</v>
      </c>
    </row>
    <row r="95" spans="1:7" ht="24.95" customHeight="1" x14ac:dyDescent="0.25">
      <c r="A95" s="64" t="s">
        <v>61</v>
      </c>
      <c r="B95" s="64" t="s">
        <v>61</v>
      </c>
      <c r="C95" s="92" t="s">
        <v>71</v>
      </c>
      <c r="D95" s="40">
        <v>7</v>
      </c>
      <c r="E95" s="81">
        <v>0</v>
      </c>
      <c r="F95" s="81">
        <v>0</v>
      </c>
      <c r="G95" s="89">
        <f t="shared" si="1"/>
        <v>0</v>
      </c>
    </row>
    <row r="96" spans="1:7" ht="24.95" customHeight="1" x14ac:dyDescent="0.25">
      <c r="A96" s="66" t="s">
        <v>15</v>
      </c>
      <c r="B96" s="66" t="s">
        <v>15</v>
      </c>
      <c r="C96" s="24" t="s">
        <v>72</v>
      </c>
      <c r="D96" s="40">
        <v>7</v>
      </c>
      <c r="E96" s="81">
        <v>0</v>
      </c>
      <c r="F96" s="81">
        <v>0</v>
      </c>
      <c r="G96" s="89">
        <f t="shared" si="1"/>
        <v>0</v>
      </c>
    </row>
    <row r="97" spans="1:7" ht="24.95" customHeight="1" x14ac:dyDescent="0.25">
      <c r="A97" s="46" t="s">
        <v>14</v>
      </c>
      <c r="B97" s="46" t="s">
        <v>14</v>
      </c>
      <c r="C97" s="92" t="s">
        <v>73</v>
      </c>
      <c r="D97" s="39">
        <v>7</v>
      </c>
      <c r="E97" s="81">
        <v>1.18E-4</v>
      </c>
      <c r="F97" s="81">
        <v>2.0599999999999999E-4</v>
      </c>
      <c r="G97" s="89">
        <f t="shared" si="1"/>
        <v>-8.7999999999999998E-5</v>
      </c>
    </row>
    <row r="98" spans="1:7" ht="24.95" customHeight="1" x14ac:dyDescent="0.25">
      <c r="A98" s="46" t="s">
        <v>14</v>
      </c>
      <c r="B98" s="46" t="s">
        <v>14</v>
      </c>
      <c r="C98" s="99" t="s">
        <v>144</v>
      </c>
      <c r="D98" s="39">
        <v>7</v>
      </c>
      <c r="E98" s="81">
        <v>0</v>
      </c>
      <c r="F98" s="81">
        <v>0</v>
      </c>
      <c r="G98" s="89">
        <f t="shared" si="1"/>
        <v>0</v>
      </c>
    </row>
    <row r="99" spans="1:7" ht="24.95" customHeight="1" x14ac:dyDescent="0.25">
      <c r="A99" s="46" t="s">
        <v>15</v>
      </c>
      <c r="B99" s="46" t="s">
        <v>15</v>
      </c>
      <c r="C99" s="99" t="s">
        <v>75</v>
      </c>
      <c r="D99" s="39">
        <v>7</v>
      </c>
      <c r="E99" s="81">
        <v>0</v>
      </c>
      <c r="F99" s="81">
        <v>2.7999999999999998E-4</v>
      </c>
      <c r="G99" s="89">
        <f>E99-F99</f>
        <v>-2.7999999999999998E-4</v>
      </c>
    </row>
    <row r="100" spans="1:7" ht="24.95" customHeight="1" x14ac:dyDescent="0.25">
      <c r="A100" s="46" t="s">
        <v>162</v>
      </c>
      <c r="B100" s="46" t="s">
        <v>162</v>
      </c>
      <c r="C100" s="92" t="s">
        <v>76</v>
      </c>
      <c r="D100" s="40">
        <v>6</v>
      </c>
      <c r="E100" s="100">
        <v>3.6879999999999999E-3</v>
      </c>
      <c r="F100" s="100">
        <v>3.6879999999999999E-3</v>
      </c>
      <c r="G100" s="89">
        <f>E100-F100</f>
        <v>0</v>
      </c>
    </row>
    <row r="101" spans="1:7" ht="24.95" customHeight="1" x14ac:dyDescent="0.2">
      <c r="A101" s="46" t="s">
        <v>162</v>
      </c>
      <c r="B101" s="46" t="s">
        <v>162</v>
      </c>
      <c r="C101" s="101" t="s">
        <v>82</v>
      </c>
      <c r="D101" s="47">
        <v>5</v>
      </c>
      <c r="E101" s="81">
        <v>5.0000000000000001E-3</v>
      </c>
      <c r="F101" s="81">
        <v>2.4299999999999999E-3</v>
      </c>
      <c r="G101" s="89">
        <f>E101-F101</f>
        <v>2.5700000000000002E-3</v>
      </c>
    </row>
    <row r="102" spans="1:7" ht="24.95" customHeight="1" x14ac:dyDescent="0.2">
      <c r="A102" s="46" t="s">
        <v>27</v>
      </c>
      <c r="B102" s="46" t="s">
        <v>27</v>
      </c>
      <c r="C102" s="101" t="s">
        <v>83</v>
      </c>
      <c r="D102" s="40">
        <v>6</v>
      </c>
      <c r="E102" s="81">
        <v>1E-3</v>
      </c>
      <c r="F102" s="81">
        <v>7.4100000000000001E-4</v>
      </c>
      <c r="G102" s="89">
        <f t="shared" ref="G102:G154" si="2">E102-F102</f>
        <v>2.5900000000000001E-4</v>
      </c>
    </row>
    <row r="103" spans="1:7" ht="24.95" customHeight="1" x14ac:dyDescent="0.2">
      <c r="A103" s="46" t="s">
        <v>27</v>
      </c>
      <c r="B103" s="46" t="s">
        <v>27</v>
      </c>
      <c r="C103" s="101" t="s">
        <v>84</v>
      </c>
      <c r="D103" s="40">
        <v>6</v>
      </c>
      <c r="E103" s="81">
        <v>1E-3</v>
      </c>
      <c r="F103" s="81">
        <v>1.1329999999999999E-3</v>
      </c>
      <c r="G103" s="89">
        <f t="shared" si="2"/>
        <v>-1.3299999999999987E-4</v>
      </c>
    </row>
    <row r="104" spans="1:7" ht="24.95" customHeight="1" x14ac:dyDescent="0.25">
      <c r="A104" s="103" t="s">
        <v>74</v>
      </c>
      <c r="B104" s="103" t="s">
        <v>74</v>
      </c>
      <c r="C104" s="104" t="s">
        <v>85</v>
      </c>
      <c r="D104" s="40">
        <v>5</v>
      </c>
      <c r="E104" s="81">
        <v>2.9659999999999999E-2</v>
      </c>
      <c r="F104" s="81">
        <v>9.7140000000000004E-3</v>
      </c>
      <c r="G104" s="89">
        <f t="shared" si="2"/>
        <v>1.9945999999999998E-2</v>
      </c>
    </row>
    <row r="105" spans="1:7" ht="24.95" customHeight="1" x14ac:dyDescent="0.25">
      <c r="A105" s="105" t="s">
        <v>59</v>
      </c>
      <c r="B105" s="105" t="s">
        <v>59</v>
      </c>
      <c r="C105" s="104" t="s">
        <v>86</v>
      </c>
      <c r="D105" s="39">
        <v>7</v>
      </c>
      <c r="E105" s="81">
        <v>0</v>
      </c>
      <c r="F105" s="81">
        <v>2.2100000000000001E-4</v>
      </c>
      <c r="G105" s="89">
        <f t="shared" si="2"/>
        <v>-2.2100000000000001E-4</v>
      </c>
    </row>
    <row r="106" spans="1:7" ht="24.95" customHeight="1" x14ac:dyDescent="0.25">
      <c r="A106" s="105" t="s">
        <v>59</v>
      </c>
      <c r="B106" s="105" t="s">
        <v>59</v>
      </c>
      <c r="C106" s="104" t="s">
        <v>87</v>
      </c>
      <c r="D106" s="47">
        <v>5</v>
      </c>
      <c r="E106" s="81">
        <v>3.0000000000000001E-3</v>
      </c>
      <c r="F106" s="81">
        <v>0</v>
      </c>
      <c r="G106" s="89">
        <f t="shared" si="2"/>
        <v>3.0000000000000001E-3</v>
      </c>
    </row>
    <row r="107" spans="1:7" ht="24.95" customHeight="1" x14ac:dyDescent="0.25">
      <c r="A107" s="46" t="s">
        <v>14</v>
      </c>
      <c r="B107" s="46" t="s">
        <v>14</v>
      </c>
      <c r="C107" s="33" t="s">
        <v>88</v>
      </c>
      <c r="D107" s="39">
        <v>7</v>
      </c>
      <c r="E107" s="81">
        <v>0</v>
      </c>
      <c r="F107" s="81">
        <v>0</v>
      </c>
      <c r="G107" s="89">
        <f t="shared" si="2"/>
        <v>0</v>
      </c>
    </row>
    <row r="108" spans="1:7" ht="24.95" customHeight="1" x14ac:dyDescent="0.25">
      <c r="A108" s="46" t="s">
        <v>90</v>
      </c>
      <c r="B108" s="46" t="s">
        <v>90</v>
      </c>
      <c r="C108" s="104" t="s">
        <v>89</v>
      </c>
      <c r="D108" s="40">
        <v>6</v>
      </c>
      <c r="E108" s="81">
        <v>0</v>
      </c>
      <c r="F108" s="81">
        <v>0</v>
      </c>
      <c r="G108" s="89">
        <f t="shared" si="2"/>
        <v>0</v>
      </c>
    </row>
    <row r="109" spans="1:7" ht="24.95" customHeight="1" x14ac:dyDescent="0.25">
      <c r="A109" s="46" t="s">
        <v>14</v>
      </c>
      <c r="B109" s="46" t="s">
        <v>14</v>
      </c>
      <c r="C109" s="104" t="s">
        <v>97</v>
      </c>
      <c r="D109" s="40">
        <v>6</v>
      </c>
      <c r="E109" s="12">
        <v>1E-3</v>
      </c>
      <c r="F109" s="12">
        <v>0</v>
      </c>
      <c r="G109" s="89">
        <f t="shared" si="2"/>
        <v>1E-3</v>
      </c>
    </row>
    <row r="110" spans="1:7" ht="24.95" customHeight="1" x14ac:dyDescent="0.25">
      <c r="A110" s="46" t="s">
        <v>162</v>
      </c>
      <c r="B110" s="46" t="s">
        <v>162</v>
      </c>
      <c r="C110" s="104" t="s">
        <v>97</v>
      </c>
      <c r="D110" s="40">
        <v>5</v>
      </c>
      <c r="E110" s="12">
        <v>0</v>
      </c>
      <c r="F110" s="12">
        <v>0</v>
      </c>
      <c r="G110" s="89">
        <f t="shared" si="2"/>
        <v>0</v>
      </c>
    </row>
    <row r="111" spans="1:7" ht="24.95" customHeight="1" x14ac:dyDescent="0.25">
      <c r="A111" s="84" t="s">
        <v>59</v>
      </c>
      <c r="B111" s="84" t="s">
        <v>59</v>
      </c>
      <c r="C111" s="104" t="s">
        <v>108</v>
      </c>
      <c r="D111" s="40">
        <v>5</v>
      </c>
      <c r="E111" s="12">
        <v>1.4999999999999999E-2</v>
      </c>
      <c r="F111" s="12">
        <v>5.5339999999999999E-3</v>
      </c>
      <c r="G111" s="89">
        <f t="shared" si="2"/>
        <v>9.4659999999999987E-3</v>
      </c>
    </row>
    <row r="112" spans="1:7" ht="24.95" customHeight="1" x14ac:dyDescent="0.25">
      <c r="A112" s="84" t="s">
        <v>59</v>
      </c>
      <c r="B112" s="84" t="s">
        <v>59</v>
      </c>
      <c r="C112" s="104" t="s">
        <v>96</v>
      </c>
      <c r="D112" s="40">
        <v>5</v>
      </c>
      <c r="E112" s="81">
        <v>3.2000000000000001E-2</v>
      </c>
      <c r="F112" s="81">
        <v>1.4390999999999999E-2</v>
      </c>
      <c r="G112" s="89">
        <f t="shared" si="2"/>
        <v>1.7609E-2</v>
      </c>
    </row>
    <row r="113" spans="1:7" ht="22.5" customHeight="1" x14ac:dyDescent="0.25">
      <c r="A113" s="106" t="s">
        <v>100</v>
      </c>
      <c r="B113" s="106" t="s">
        <v>100</v>
      </c>
      <c r="C113" s="104" t="s">
        <v>99</v>
      </c>
      <c r="D113" s="40">
        <v>6</v>
      </c>
      <c r="E113" s="81">
        <v>0</v>
      </c>
      <c r="F113" s="81">
        <v>0</v>
      </c>
      <c r="G113" s="89">
        <f t="shared" si="2"/>
        <v>0</v>
      </c>
    </row>
    <row r="114" spans="1:7" ht="27" customHeight="1" x14ac:dyDescent="0.25">
      <c r="A114" s="46" t="s">
        <v>15</v>
      </c>
      <c r="B114" s="46" t="s">
        <v>15</v>
      </c>
      <c r="C114" s="104" t="s">
        <v>101</v>
      </c>
      <c r="D114" s="40">
        <v>6</v>
      </c>
      <c r="E114" s="81">
        <v>3.0000000000000001E-3</v>
      </c>
      <c r="F114" s="81">
        <v>4.9600000000000002E-4</v>
      </c>
      <c r="G114" s="89">
        <f t="shared" si="2"/>
        <v>2.5040000000000001E-3</v>
      </c>
    </row>
    <row r="115" spans="1:7" ht="24.95" customHeight="1" x14ac:dyDescent="0.25">
      <c r="A115" s="105" t="s">
        <v>59</v>
      </c>
      <c r="B115" s="105" t="s">
        <v>59</v>
      </c>
      <c r="C115" s="104" t="s">
        <v>102</v>
      </c>
      <c r="D115" s="40">
        <v>5</v>
      </c>
      <c r="E115" s="81">
        <v>0.01</v>
      </c>
      <c r="F115" s="81">
        <v>1.2515999999999999E-2</v>
      </c>
      <c r="G115" s="89">
        <f t="shared" si="2"/>
        <v>-2.5159999999999991E-3</v>
      </c>
    </row>
    <row r="116" spans="1:7" ht="24.95" customHeight="1" x14ac:dyDescent="0.25">
      <c r="A116" s="46" t="s">
        <v>27</v>
      </c>
      <c r="B116" s="46" t="s">
        <v>27</v>
      </c>
      <c r="C116" s="104" t="s">
        <v>106</v>
      </c>
      <c r="D116" s="40">
        <v>7</v>
      </c>
      <c r="E116" s="81">
        <v>0</v>
      </c>
      <c r="F116" s="81">
        <v>0</v>
      </c>
      <c r="G116" s="89">
        <f t="shared" si="2"/>
        <v>0</v>
      </c>
    </row>
    <row r="117" spans="1:7" ht="24.95" customHeight="1" x14ac:dyDescent="0.25">
      <c r="A117" s="46" t="s">
        <v>15</v>
      </c>
      <c r="B117" s="46" t="s">
        <v>15</v>
      </c>
      <c r="C117" s="104" t="s">
        <v>104</v>
      </c>
      <c r="D117" s="40">
        <v>7</v>
      </c>
      <c r="E117" s="81">
        <v>0</v>
      </c>
      <c r="F117" s="81">
        <v>5.1999999999999997E-5</v>
      </c>
      <c r="G117" s="89">
        <f t="shared" si="2"/>
        <v>-5.1999999999999997E-5</v>
      </c>
    </row>
    <row r="118" spans="1:7" ht="24.95" customHeight="1" x14ac:dyDescent="0.25">
      <c r="A118" s="46" t="s">
        <v>162</v>
      </c>
      <c r="B118" s="46" t="s">
        <v>162</v>
      </c>
      <c r="C118" s="104" t="s">
        <v>107</v>
      </c>
      <c r="D118" s="40">
        <v>6</v>
      </c>
      <c r="E118" s="81">
        <v>0</v>
      </c>
      <c r="F118" s="81">
        <v>0</v>
      </c>
      <c r="G118" s="89">
        <f t="shared" si="2"/>
        <v>0</v>
      </c>
    </row>
    <row r="119" spans="1:7" ht="24.95" customHeight="1" x14ac:dyDescent="0.25">
      <c r="A119" s="46" t="s">
        <v>162</v>
      </c>
      <c r="B119" s="46" t="s">
        <v>162</v>
      </c>
      <c r="C119" s="104" t="s">
        <v>103</v>
      </c>
      <c r="D119" s="40">
        <v>7</v>
      </c>
      <c r="E119" s="81">
        <v>0</v>
      </c>
      <c r="F119" s="81">
        <v>0</v>
      </c>
      <c r="G119" s="89">
        <f t="shared" si="2"/>
        <v>0</v>
      </c>
    </row>
    <row r="120" spans="1:7" ht="24.95" customHeight="1" x14ac:dyDescent="0.25">
      <c r="A120" s="46" t="s">
        <v>15</v>
      </c>
      <c r="B120" s="46" t="s">
        <v>15</v>
      </c>
      <c r="C120" s="104" t="s">
        <v>115</v>
      </c>
      <c r="D120" s="40">
        <v>7</v>
      </c>
      <c r="E120" s="81">
        <v>0</v>
      </c>
      <c r="F120" s="81">
        <v>0</v>
      </c>
      <c r="G120" s="89">
        <f t="shared" si="2"/>
        <v>0</v>
      </c>
    </row>
    <row r="121" spans="1:7" ht="24.95" customHeight="1" x14ac:dyDescent="0.25">
      <c r="A121" s="46" t="s">
        <v>62</v>
      </c>
      <c r="B121" s="46" t="s">
        <v>62</v>
      </c>
      <c r="C121" s="104" t="s">
        <v>122</v>
      </c>
      <c r="D121" s="40">
        <v>7</v>
      </c>
      <c r="E121" s="81">
        <v>0</v>
      </c>
      <c r="F121" s="81">
        <v>0</v>
      </c>
      <c r="G121" s="89">
        <f t="shared" si="2"/>
        <v>0</v>
      </c>
    </row>
    <row r="122" spans="1:7" ht="24.95" customHeight="1" x14ac:dyDescent="0.25">
      <c r="A122" s="105" t="s">
        <v>59</v>
      </c>
      <c r="B122" s="105" t="s">
        <v>59</v>
      </c>
      <c r="C122" s="104" t="s">
        <v>123</v>
      </c>
      <c r="D122" s="40">
        <v>7</v>
      </c>
      <c r="E122" s="81">
        <v>0</v>
      </c>
      <c r="F122" s="81">
        <v>0</v>
      </c>
      <c r="G122" s="89">
        <f t="shared" si="2"/>
        <v>0</v>
      </c>
    </row>
    <row r="123" spans="1:7" ht="24.95" customHeight="1" x14ac:dyDescent="0.25">
      <c r="A123" s="46" t="s">
        <v>27</v>
      </c>
      <c r="B123" s="46" t="s">
        <v>27</v>
      </c>
      <c r="C123" s="104" t="s">
        <v>124</v>
      </c>
      <c r="D123" s="40">
        <v>7</v>
      </c>
      <c r="E123" s="81">
        <v>2.0000000000000001E-4</v>
      </c>
      <c r="F123" s="81">
        <v>0</v>
      </c>
      <c r="G123" s="89">
        <f t="shared" si="2"/>
        <v>2.0000000000000001E-4</v>
      </c>
    </row>
    <row r="124" spans="1:7" ht="24.95" customHeight="1" x14ac:dyDescent="0.25">
      <c r="A124" s="46" t="s">
        <v>15</v>
      </c>
      <c r="B124" s="46" t="s">
        <v>15</v>
      </c>
      <c r="C124" s="104" t="s">
        <v>125</v>
      </c>
      <c r="D124" s="40">
        <v>6</v>
      </c>
      <c r="E124" s="81">
        <v>0</v>
      </c>
      <c r="F124" s="81">
        <v>2.9E-5</v>
      </c>
      <c r="G124" s="89">
        <f t="shared" si="2"/>
        <v>-2.9E-5</v>
      </c>
    </row>
    <row r="125" spans="1:7" ht="24.95" customHeight="1" x14ac:dyDescent="0.25">
      <c r="A125" s="46" t="s">
        <v>117</v>
      </c>
      <c r="B125" s="46" t="s">
        <v>117</v>
      </c>
      <c r="C125" s="104" t="s">
        <v>118</v>
      </c>
      <c r="D125" s="40">
        <v>6</v>
      </c>
      <c r="E125" s="81">
        <v>0</v>
      </c>
      <c r="F125" s="81">
        <v>0</v>
      </c>
      <c r="G125" s="89">
        <f t="shared" si="2"/>
        <v>0</v>
      </c>
    </row>
    <row r="126" spans="1:7" ht="24.95" customHeight="1" x14ac:dyDescent="0.25">
      <c r="A126" s="46" t="s">
        <v>14</v>
      </c>
      <c r="B126" s="46" t="s">
        <v>14</v>
      </c>
      <c r="C126" s="104" t="s">
        <v>119</v>
      </c>
      <c r="D126" s="40">
        <v>7</v>
      </c>
      <c r="E126" s="81">
        <v>0</v>
      </c>
      <c r="F126" s="81">
        <v>0</v>
      </c>
      <c r="G126" s="89">
        <f t="shared" si="2"/>
        <v>0</v>
      </c>
    </row>
    <row r="127" spans="1:7" ht="24.95" customHeight="1" x14ac:dyDescent="0.25">
      <c r="A127" s="84" t="s">
        <v>59</v>
      </c>
      <c r="B127" s="84" t="s">
        <v>59</v>
      </c>
      <c r="C127" s="104" t="s">
        <v>120</v>
      </c>
      <c r="D127" s="40">
        <v>5</v>
      </c>
      <c r="E127" s="81">
        <v>2E-3</v>
      </c>
      <c r="F127" s="81">
        <v>0</v>
      </c>
      <c r="G127" s="89">
        <f t="shared" si="2"/>
        <v>2E-3</v>
      </c>
    </row>
    <row r="128" spans="1:7" ht="24.95" customHeight="1" x14ac:dyDescent="0.25">
      <c r="A128" s="46" t="s">
        <v>14</v>
      </c>
      <c r="B128" s="46" t="s">
        <v>14</v>
      </c>
      <c r="C128" s="104" t="s">
        <v>121</v>
      </c>
      <c r="D128" s="63">
        <v>7</v>
      </c>
      <c r="E128" s="81">
        <v>0</v>
      </c>
      <c r="F128" s="81">
        <v>0</v>
      </c>
      <c r="G128" s="89">
        <f t="shared" si="2"/>
        <v>0</v>
      </c>
    </row>
    <row r="129" spans="1:7" ht="24.95" customHeight="1" x14ac:dyDescent="0.25">
      <c r="A129" s="46" t="s">
        <v>14</v>
      </c>
      <c r="B129" s="46" t="s">
        <v>14</v>
      </c>
      <c r="C129" s="104" t="s">
        <v>128</v>
      </c>
      <c r="D129" s="63">
        <v>7</v>
      </c>
      <c r="E129" s="81">
        <v>0</v>
      </c>
      <c r="F129" s="81">
        <v>0</v>
      </c>
      <c r="G129" s="89">
        <f t="shared" si="2"/>
        <v>0</v>
      </c>
    </row>
    <row r="130" spans="1:7" ht="24.95" customHeight="1" x14ac:dyDescent="0.25">
      <c r="A130" s="46" t="s">
        <v>162</v>
      </c>
      <c r="B130" s="46" t="s">
        <v>162</v>
      </c>
      <c r="C130" s="107" t="s">
        <v>130</v>
      </c>
      <c r="D130" s="63">
        <v>7</v>
      </c>
      <c r="E130" s="81">
        <v>0</v>
      </c>
      <c r="F130" s="81">
        <v>0</v>
      </c>
      <c r="G130" s="89">
        <f t="shared" si="2"/>
        <v>0</v>
      </c>
    </row>
    <row r="131" spans="1:7" ht="24.95" customHeight="1" x14ac:dyDescent="0.25">
      <c r="A131" s="46" t="s">
        <v>14</v>
      </c>
      <c r="B131" s="46" t="s">
        <v>14</v>
      </c>
      <c r="C131" s="104" t="s">
        <v>131</v>
      </c>
      <c r="D131" s="63">
        <v>6</v>
      </c>
      <c r="E131" s="81">
        <v>0</v>
      </c>
      <c r="F131" s="81">
        <v>0</v>
      </c>
      <c r="G131" s="89">
        <f t="shared" si="2"/>
        <v>0</v>
      </c>
    </row>
    <row r="132" spans="1:7" ht="24.95" customHeight="1" x14ac:dyDescent="0.25">
      <c r="A132" s="46" t="s">
        <v>15</v>
      </c>
      <c r="B132" s="46" t="s">
        <v>15</v>
      </c>
      <c r="C132" s="108" t="s">
        <v>133</v>
      </c>
      <c r="D132" s="63">
        <v>6</v>
      </c>
      <c r="E132" s="81">
        <v>5.0000000000000001E-4</v>
      </c>
      <c r="F132" s="81">
        <v>2.7E-4</v>
      </c>
      <c r="G132" s="89">
        <f t="shared" si="2"/>
        <v>2.3000000000000001E-4</v>
      </c>
    </row>
    <row r="133" spans="1:7" ht="24.95" customHeight="1" x14ac:dyDescent="0.25">
      <c r="A133" s="84" t="s">
        <v>59</v>
      </c>
      <c r="B133" s="84" t="s">
        <v>59</v>
      </c>
      <c r="C133" s="104" t="s">
        <v>140</v>
      </c>
      <c r="D133" s="63">
        <v>6</v>
      </c>
      <c r="E133" s="81">
        <v>5.0000000000000001E-4</v>
      </c>
      <c r="F133" s="81">
        <v>0</v>
      </c>
      <c r="G133" s="89">
        <f t="shared" si="2"/>
        <v>5.0000000000000001E-4</v>
      </c>
    </row>
    <row r="134" spans="1:7" ht="24.95" customHeight="1" x14ac:dyDescent="0.25">
      <c r="A134" s="46" t="s">
        <v>14</v>
      </c>
      <c r="B134" s="46" t="s">
        <v>14</v>
      </c>
      <c r="C134" s="104" t="s">
        <v>141</v>
      </c>
      <c r="D134" s="63">
        <v>6</v>
      </c>
      <c r="E134" s="81">
        <v>0</v>
      </c>
      <c r="F134" s="81">
        <v>0</v>
      </c>
      <c r="G134" s="89">
        <f t="shared" si="2"/>
        <v>0</v>
      </c>
    </row>
    <row r="135" spans="1:7" ht="24.95" customHeight="1" x14ac:dyDescent="0.25">
      <c r="A135" s="46" t="s">
        <v>27</v>
      </c>
      <c r="B135" s="46" t="s">
        <v>27</v>
      </c>
      <c r="C135" s="109" t="s">
        <v>142</v>
      </c>
      <c r="D135" s="63">
        <v>4</v>
      </c>
      <c r="E135" s="81">
        <v>6.5000000000000002E-2</v>
      </c>
      <c r="F135" s="81">
        <v>0</v>
      </c>
      <c r="G135" s="89">
        <f t="shared" si="2"/>
        <v>6.5000000000000002E-2</v>
      </c>
    </row>
    <row r="136" spans="1:7" ht="24.95" customHeight="1" x14ac:dyDescent="0.25">
      <c r="A136" s="110" t="s">
        <v>27</v>
      </c>
      <c r="B136" s="110" t="s">
        <v>27</v>
      </c>
      <c r="C136" s="104" t="s">
        <v>145</v>
      </c>
      <c r="D136" s="63">
        <v>6</v>
      </c>
      <c r="E136" s="81">
        <v>0</v>
      </c>
      <c r="F136" s="81">
        <v>0</v>
      </c>
      <c r="G136" s="89">
        <f t="shared" si="2"/>
        <v>0</v>
      </c>
    </row>
    <row r="137" spans="1:7" ht="24.95" customHeight="1" x14ac:dyDescent="0.25">
      <c r="A137" s="46" t="s">
        <v>15</v>
      </c>
      <c r="B137" s="46" t="s">
        <v>15</v>
      </c>
      <c r="C137" s="104" t="s">
        <v>147</v>
      </c>
      <c r="D137" s="63">
        <v>7</v>
      </c>
      <c r="E137" s="81">
        <v>0</v>
      </c>
      <c r="F137" s="81">
        <v>0</v>
      </c>
      <c r="G137" s="89">
        <f t="shared" si="2"/>
        <v>0</v>
      </c>
    </row>
    <row r="138" spans="1:7" ht="24.95" customHeight="1" x14ac:dyDescent="0.25">
      <c r="A138" s="46" t="s">
        <v>15</v>
      </c>
      <c r="B138" s="46" t="s">
        <v>15</v>
      </c>
      <c r="C138" s="108" t="s">
        <v>148</v>
      </c>
      <c r="D138" s="63">
        <v>6</v>
      </c>
      <c r="E138" s="81">
        <v>1E-3</v>
      </c>
      <c r="F138" s="81">
        <v>1.17E-4</v>
      </c>
      <c r="G138" s="89">
        <f t="shared" si="2"/>
        <v>8.83E-4</v>
      </c>
    </row>
    <row r="139" spans="1:7" ht="24.95" customHeight="1" x14ac:dyDescent="0.25">
      <c r="A139" s="46" t="s">
        <v>27</v>
      </c>
      <c r="B139" s="46" t="s">
        <v>27</v>
      </c>
      <c r="C139" s="104" t="s">
        <v>95</v>
      </c>
      <c r="D139" s="63" t="s">
        <v>113</v>
      </c>
      <c r="E139" s="81">
        <v>0</v>
      </c>
      <c r="F139" s="81">
        <v>0</v>
      </c>
      <c r="G139" s="89">
        <f t="shared" si="2"/>
        <v>0</v>
      </c>
    </row>
    <row r="140" spans="1:7" ht="24.95" customHeight="1" x14ac:dyDescent="0.2">
      <c r="A140" s="46" t="s">
        <v>14</v>
      </c>
      <c r="B140" s="46" t="s">
        <v>14</v>
      </c>
      <c r="C140" s="111" t="s">
        <v>156</v>
      </c>
      <c r="D140" s="63">
        <v>6</v>
      </c>
      <c r="E140" s="81">
        <v>2E-3</v>
      </c>
      <c r="F140" s="81">
        <v>2.032E-3</v>
      </c>
      <c r="G140" s="89">
        <f t="shared" si="2"/>
        <v>-3.199999999999991E-5</v>
      </c>
    </row>
    <row r="141" spans="1:7" ht="24.95" customHeight="1" x14ac:dyDescent="0.2">
      <c r="A141" s="46" t="s">
        <v>14</v>
      </c>
      <c r="B141" s="46" t="s">
        <v>14</v>
      </c>
      <c r="C141" s="111" t="s">
        <v>180</v>
      </c>
      <c r="D141" s="63">
        <v>6</v>
      </c>
      <c r="E141" s="81">
        <v>0</v>
      </c>
      <c r="F141" s="81">
        <v>0</v>
      </c>
      <c r="G141" s="89">
        <f t="shared" si="2"/>
        <v>0</v>
      </c>
    </row>
    <row r="142" spans="1:7" ht="24.95" customHeight="1" x14ac:dyDescent="0.2">
      <c r="A142" s="46" t="s">
        <v>100</v>
      </c>
      <c r="B142" s="46" t="s">
        <v>100</v>
      </c>
      <c r="C142" s="111" t="s">
        <v>151</v>
      </c>
      <c r="D142" s="63">
        <v>5</v>
      </c>
      <c r="E142" s="81">
        <v>0</v>
      </c>
      <c r="F142" s="81">
        <v>2.6983E-2</v>
      </c>
      <c r="G142" s="89">
        <f t="shared" si="2"/>
        <v>-2.6983E-2</v>
      </c>
    </row>
    <row r="143" spans="1:7" ht="24.95" customHeight="1" x14ac:dyDescent="0.2">
      <c r="A143" s="46" t="s">
        <v>162</v>
      </c>
      <c r="B143" s="46" t="s">
        <v>162</v>
      </c>
      <c r="C143" s="111" t="s">
        <v>149</v>
      </c>
      <c r="D143" s="63">
        <v>6</v>
      </c>
      <c r="E143" s="81">
        <v>0</v>
      </c>
      <c r="F143" s="81">
        <v>4.0499999999999998E-4</v>
      </c>
      <c r="G143" s="89">
        <f t="shared" si="2"/>
        <v>-4.0499999999999998E-4</v>
      </c>
    </row>
    <row r="144" spans="1:7" ht="24.95" customHeight="1" x14ac:dyDescent="0.2">
      <c r="A144" s="46" t="s">
        <v>15</v>
      </c>
      <c r="B144" s="46" t="s">
        <v>15</v>
      </c>
      <c r="C144" s="111" t="s">
        <v>157</v>
      </c>
      <c r="D144" s="63">
        <v>6</v>
      </c>
      <c r="E144" s="81">
        <v>1.1000000000000001E-3</v>
      </c>
      <c r="F144" s="81">
        <v>2.0799999999999999E-4</v>
      </c>
      <c r="G144" s="89">
        <f t="shared" si="2"/>
        <v>8.9200000000000011E-4</v>
      </c>
    </row>
    <row r="145" spans="1:7" ht="24.95" customHeight="1" x14ac:dyDescent="0.2">
      <c r="A145" s="46" t="s">
        <v>15</v>
      </c>
      <c r="B145" s="46" t="s">
        <v>15</v>
      </c>
      <c r="C145" s="111" t="s">
        <v>158</v>
      </c>
      <c r="D145" s="63">
        <v>5</v>
      </c>
      <c r="E145" s="81">
        <v>1.0479E-2</v>
      </c>
      <c r="F145" s="81">
        <v>1.4920000000000001E-3</v>
      </c>
      <c r="G145" s="89">
        <f t="shared" si="2"/>
        <v>8.9870000000000002E-3</v>
      </c>
    </row>
    <row r="146" spans="1:7" ht="24.95" customHeight="1" x14ac:dyDescent="0.2">
      <c r="A146" s="46" t="s">
        <v>160</v>
      </c>
      <c r="B146" s="46" t="s">
        <v>160</v>
      </c>
      <c r="C146" s="111" t="s">
        <v>159</v>
      </c>
      <c r="D146" s="63">
        <v>6</v>
      </c>
      <c r="E146" s="81">
        <v>4.4999999999999999E-4</v>
      </c>
      <c r="F146" s="81">
        <v>1.8270000000000001E-3</v>
      </c>
      <c r="G146" s="89">
        <f t="shared" si="2"/>
        <v>-1.3770000000000002E-3</v>
      </c>
    </row>
    <row r="147" spans="1:7" ht="24.95" customHeight="1" x14ac:dyDescent="0.2">
      <c r="A147" s="46" t="s">
        <v>175</v>
      </c>
      <c r="B147" s="46" t="s">
        <v>15</v>
      </c>
      <c r="C147" s="111" t="s">
        <v>168</v>
      </c>
      <c r="D147" s="63">
        <v>5</v>
      </c>
      <c r="E147" s="81">
        <v>1.2239999999999999E-2</v>
      </c>
      <c r="F147" s="81">
        <v>0</v>
      </c>
      <c r="G147" s="89">
        <f t="shared" si="2"/>
        <v>1.2239999999999999E-2</v>
      </c>
    </row>
    <row r="148" spans="1:7" ht="24.95" customHeight="1" x14ac:dyDescent="0.2">
      <c r="A148" s="46" t="s">
        <v>175</v>
      </c>
      <c r="B148" s="46" t="s">
        <v>15</v>
      </c>
      <c r="C148" s="111" t="s">
        <v>161</v>
      </c>
      <c r="D148" s="63">
        <v>4</v>
      </c>
      <c r="E148" s="81">
        <v>0.34499999999999997</v>
      </c>
      <c r="F148" s="81">
        <v>1.9078999999999999E-2</v>
      </c>
      <c r="G148" s="89">
        <f t="shared" si="2"/>
        <v>0.32592099999999996</v>
      </c>
    </row>
    <row r="149" spans="1:7" ht="24.95" customHeight="1" x14ac:dyDescent="0.2">
      <c r="A149" s="46" t="s">
        <v>100</v>
      </c>
      <c r="B149" s="46" t="s">
        <v>100</v>
      </c>
      <c r="C149" s="111" t="s">
        <v>197</v>
      </c>
      <c r="D149" s="63">
        <v>5</v>
      </c>
      <c r="E149" s="81">
        <v>0.06</v>
      </c>
      <c r="F149" s="81">
        <v>2.4981E-2</v>
      </c>
      <c r="G149" s="89">
        <f t="shared" si="2"/>
        <v>3.5018999999999995E-2</v>
      </c>
    </row>
    <row r="150" spans="1:7" ht="24.95" customHeight="1" x14ac:dyDescent="0.2">
      <c r="A150" s="46" t="s">
        <v>162</v>
      </c>
      <c r="B150" s="46" t="s">
        <v>162</v>
      </c>
      <c r="C150" s="111" t="s">
        <v>187</v>
      </c>
      <c r="D150" s="63">
        <v>7</v>
      </c>
      <c r="E150" s="81">
        <v>5.7399999999999997E-4</v>
      </c>
      <c r="F150" s="81">
        <v>7.7800000000000005E-4</v>
      </c>
      <c r="G150" s="89">
        <f t="shared" si="2"/>
        <v>-2.0400000000000008E-4</v>
      </c>
    </row>
    <row r="151" spans="1:7" ht="24.95" customHeight="1" x14ac:dyDescent="0.2">
      <c r="A151" s="46" t="s">
        <v>193</v>
      </c>
      <c r="B151" s="46" t="s">
        <v>193</v>
      </c>
      <c r="C151" s="111" t="s">
        <v>190</v>
      </c>
      <c r="D151" s="63">
        <v>7</v>
      </c>
      <c r="E151" s="81">
        <v>0</v>
      </c>
      <c r="F151" s="81">
        <v>0</v>
      </c>
      <c r="G151" s="89">
        <f t="shared" si="2"/>
        <v>0</v>
      </c>
    </row>
    <row r="152" spans="1:7" ht="24.95" customHeight="1" x14ac:dyDescent="0.2">
      <c r="A152" s="46" t="s">
        <v>162</v>
      </c>
      <c r="B152" s="46" t="s">
        <v>162</v>
      </c>
      <c r="C152" s="111" t="s">
        <v>191</v>
      </c>
      <c r="D152" s="63">
        <v>6</v>
      </c>
      <c r="E152" s="81">
        <v>0</v>
      </c>
      <c r="F152" s="81">
        <v>0</v>
      </c>
      <c r="G152" s="89">
        <f t="shared" si="2"/>
        <v>0</v>
      </c>
    </row>
    <row r="153" spans="1:7" ht="24.95" customHeight="1" x14ac:dyDescent="0.2">
      <c r="A153" s="46" t="s">
        <v>162</v>
      </c>
      <c r="B153" s="46" t="s">
        <v>162</v>
      </c>
      <c r="C153" s="111" t="s">
        <v>176</v>
      </c>
      <c r="D153" s="63">
        <v>7</v>
      </c>
      <c r="E153" s="81">
        <v>2.5000000000000001E-5</v>
      </c>
      <c r="F153" s="81">
        <v>2.5000000000000001E-5</v>
      </c>
      <c r="G153" s="89">
        <f t="shared" si="2"/>
        <v>0</v>
      </c>
    </row>
    <row r="154" spans="1:7" ht="24.95" customHeight="1" x14ac:dyDescent="0.25">
      <c r="A154" s="46"/>
      <c r="B154" s="46"/>
      <c r="C154" s="104" t="s">
        <v>114</v>
      </c>
      <c r="D154" s="63">
        <v>8</v>
      </c>
      <c r="E154" s="81">
        <v>0.38900000000000001</v>
      </c>
      <c r="F154" s="81">
        <v>0.361983</v>
      </c>
      <c r="G154" s="89">
        <f t="shared" si="2"/>
        <v>2.7017000000000013E-2</v>
      </c>
    </row>
    <row r="155" spans="1:7" x14ac:dyDescent="0.25">
      <c r="E155" s="37">
        <f>SUM(E13:E154)</f>
        <v>1.7917400000000001</v>
      </c>
      <c r="F155" s="37">
        <f t="shared" ref="F155:G155" si="3">SUM(F13:F154)</f>
        <v>1.0729070000000003</v>
      </c>
      <c r="G155" s="37">
        <f t="shared" si="3"/>
        <v>0.71883300000000006</v>
      </c>
    </row>
    <row r="156" spans="1:7" x14ac:dyDescent="0.25">
      <c r="E156" s="37"/>
      <c r="F156" s="37"/>
      <c r="G156" s="37"/>
    </row>
  </sheetData>
  <mergeCells count="3">
    <mergeCell ref="A7:G7"/>
    <mergeCell ref="A8:G8"/>
    <mergeCell ref="A9:G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4DF14-6D58-4077-A4F6-D5ED33019759}">
  <dimension ref="A1:H159"/>
  <sheetViews>
    <sheetView workbookViewId="0">
      <selection sqref="A1:XFD1048576"/>
    </sheetView>
  </sheetViews>
  <sheetFormatPr defaultRowHeight="11.25" x14ac:dyDescent="0.25"/>
  <cols>
    <col min="1" max="1" width="20.7109375" style="1" customWidth="1"/>
    <col min="2" max="2" width="21" style="1" customWidth="1"/>
    <col min="3" max="3" width="26.85546875" style="1" customWidth="1"/>
    <col min="4" max="4" width="9.7109375" style="1" customWidth="1"/>
    <col min="5" max="5" width="12" style="1" customWidth="1"/>
    <col min="6" max="6" width="13.7109375" style="1" customWidth="1"/>
    <col min="7" max="7" width="13.28515625" style="1" customWidth="1"/>
    <col min="8" max="253" width="9.140625" style="1"/>
    <col min="254" max="254" width="4.140625" style="1" customWidth="1"/>
    <col min="255" max="255" width="25" style="1" customWidth="1"/>
    <col min="256" max="256" width="17.5703125" style="1" customWidth="1"/>
    <col min="257" max="257" width="17.7109375" style="1" customWidth="1"/>
    <col min="258" max="258" width="17" style="1" customWidth="1"/>
    <col min="259" max="259" width="16.42578125" style="1" customWidth="1"/>
    <col min="260" max="260" width="23" style="1" customWidth="1"/>
    <col min="261" max="261" width="13.42578125" style="1" customWidth="1"/>
    <col min="262" max="262" width="13.7109375" style="1" customWidth="1"/>
    <col min="263" max="263" width="23" style="1" customWidth="1"/>
    <col min="264" max="509" width="9.140625" style="1"/>
    <col min="510" max="510" width="4.140625" style="1" customWidth="1"/>
    <col min="511" max="511" width="25" style="1" customWidth="1"/>
    <col min="512" max="512" width="17.5703125" style="1" customWidth="1"/>
    <col min="513" max="513" width="17.7109375" style="1" customWidth="1"/>
    <col min="514" max="514" width="17" style="1" customWidth="1"/>
    <col min="515" max="515" width="16.42578125" style="1" customWidth="1"/>
    <col min="516" max="516" width="23" style="1" customWidth="1"/>
    <col min="517" max="517" width="13.42578125" style="1" customWidth="1"/>
    <col min="518" max="518" width="13.7109375" style="1" customWidth="1"/>
    <col min="519" max="519" width="23" style="1" customWidth="1"/>
    <col min="520" max="765" width="9.140625" style="1"/>
    <col min="766" max="766" width="4.140625" style="1" customWidth="1"/>
    <col min="767" max="767" width="25" style="1" customWidth="1"/>
    <col min="768" max="768" width="17.5703125" style="1" customWidth="1"/>
    <col min="769" max="769" width="17.7109375" style="1" customWidth="1"/>
    <col min="770" max="770" width="17" style="1" customWidth="1"/>
    <col min="771" max="771" width="16.42578125" style="1" customWidth="1"/>
    <col min="772" max="772" width="23" style="1" customWidth="1"/>
    <col min="773" max="773" width="13.42578125" style="1" customWidth="1"/>
    <col min="774" max="774" width="13.7109375" style="1" customWidth="1"/>
    <col min="775" max="775" width="23" style="1" customWidth="1"/>
    <col min="776" max="1021" width="9.140625" style="1"/>
    <col min="1022" max="1022" width="4.140625" style="1" customWidth="1"/>
    <col min="1023" max="1023" width="25" style="1" customWidth="1"/>
    <col min="1024" max="1024" width="17.5703125" style="1" customWidth="1"/>
    <col min="1025" max="1025" width="17.7109375" style="1" customWidth="1"/>
    <col min="1026" max="1026" width="17" style="1" customWidth="1"/>
    <col min="1027" max="1027" width="16.42578125" style="1" customWidth="1"/>
    <col min="1028" max="1028" width="23" style="1" customWidth="1"/>
    <col min="1029" max="1029" width="13.42578125" style="1" customWidth="1"/>
    <col min="1030" max="1030" width="13.7109375" style="1" customWidth="1"/>
    <col min="1031" max="1031" width="23" style="1" customWidth="1"/>
    <col min="1032" max="1277" width="9.140625" style="1"/>
    <col min="1278" max="1278" width="4.140625" style="1" customWidth="1"/>
    <col min="1279" max="1279" width="25" style="1" customWidth="1"/>
    <col min="1280" max="1280" width="17.5703125" style="1" customWidth="1"/>
    <col min="1281" max="1281" width="17.7109375" style="1" customWidth="1"/>
    <col min="1282" max="1282" width="17" style="1" customWidth="1"/>
    <col min="1283" max="1283" width="16.42578125" style="1" customWidth="1"/>
    <col min="1284" max="1284" width="23" style="1" customWidth="1"/>
    <col min="1285" max="1285" width="13.42578125" style="1" customWidth="1"/>
    <col min="1286" max="1286" width="13.7109375" style="1" customWidth="1"/>
    <col min="1287" max="1287" width="23" style="1" customWidth="1"/>
    <col min="1288" max="1533" width="9.140625" style="1"/>
    <col min="1534" max="1534" width="4.140625" style="1" customWidth="1"/>
    <col min="1535" max="1535" width="25" style="1" customWidth="1"/>
    <col min="1536" max="1536" width="17.5703125" style="1" customWidth="1"/>
    <col min="1537" max="1537" width="17.7109375" style="1" customWidth="1"/>
    <col min="1538" max="1538" width="17" style="1" customWidth="1"/>
    <col min="1539" max="1539" width="16.42578125" style="1" customWidth="1"/>
    <col min="1540" max="1540" width="23" style="1" customWidth="1"/>
    <col min="1541" max="1541" width="13.42578125" style="1" customWidth="1"/>
    <col min="1542" max="1542" width="13.7109375" style="1" customWidth="1"/>
    <col min="1543" max="1543" width="23" style="1" customWidth="1"/>
    <col min="1544" max="1789" width="9.140625" style="1"/>
    <col min="1790" max="1790" width="4.140625" style="1" customWidth="1"/>
    <col min="1791" max="1791" width="25" style="1" customWidth="1"/>
    <col min="1792" max="1792" width="17.5703125" style="1" customWidth="1"/>
    <col min="1793" max="1793" width="17.7109375" style="1" customWidth="1"/>
    <col min="1794" max="1794" width="17" style="1" customWidth="1"/>
    <col min="1795" max="1795" width="16.42578125" style="1" customWidth="1"/>
    <col min="1796" max="1796" width="23" style="1" customWidth="1"/>
    <col min="1797" max="1797" width="13.42578125" style="1" customWidth="1"/>
    <col min="1798" max="1798" width="13.7109375" style="1" customWidth="1"/>
    <col min="1799" max="1799" width="23" style="1" customWidth="1"/>
    <col min="1800" max="2045" width="9.140625" style="1"/>
    <col min="2046" max="2046" width="4.140625" style="1" customWidth="1"/>
    <col min="2047" max="2047" width="25" style="1" customWidth="1"/>
    <col min="2048" max="2048" width="17.5703125" style="1" customWidth="1"/>
    <col min="2049" max="2049" width="17.7109375" style="1" customWidth="1"/>
    <col min="2050" max="2050" width="17" style="1" customWidth="1"/>
    <col min="2051" max="2051" width="16.42578125" style="1" customWidth="1"/>
    <col min="2052" max="2052" width="23" style="1" customWidth="1"/>
    <col min="2053" max="2053" width="13.42578125" style="1" customWidth="1"/>
    <col min="2054" max="2054" width="13.7109375" style="1" customWidth="1"/>
    <col min="2055" max="2055" width="23" style="1" customWidth="1"/>
    <col min="2056" max="2301" width="9.140625" style="1"/>
    <col min="2302" max="2302" width="4.140625" style="1" customWidth="1"/>
    <col min="2303" max="2303" width="25" style="1" customWidth="1"/>
    <col min="2304" max="2304" width="17.5703125" style="1" customWidth="1"/>
    <col min="2305" max="2305" width="17.7109375" style="1" customWidth="1"/>
    <col min="2306" max="2306" width="17" style="1" customWidth="1"/>
    <col min="2307" max="2307" width="16.42578125" style="1" customWidth="1"/>
    <col min="2308" max="2308" width="23" style="1" customWidth="1"/>
    <col min="2309" max="2309" width="13.42578125" style="1" customWidth="1"/>
    <col min="2310" max="2310" width="13.7109375" style="1" customWidth="1"/>
    <col min="2311" max="2311" width="23" style="1" customWidth="1"/>
    <col min="2312" max="2557" width="9.140625" style="1"/>
    <col min="2558" max="2558" width="4.140625" style="1" customWidth="1"/>
    <col min="2559" max="2559" width="25" style="1" customWidth="1"/>
    <col min="2560" max="2560" width="17.5703125" style="1" customWidth="1"/>
    <col min="2561" max="2561" width="17.7109375" style="1" customWidth="1"/>
    <col min="2562" max="2562" width="17" style="1" customWidth="1"/>
    <col min="2563" max="2563" width="16.42578125" style="1" customWidth="1"/>
    <col min="2564" max="2564" width="23" style="1" customWidth="1"/>
    <col min="2565" max="2565" width="13.42578125" style="1" customWidth="1"/>
    <col min="2566" max="2566" width="13.7109375" style="1" customWidth="1"/>
    <col min="2567" max="2567" width="23" style="1" customWidth="1"/>
    <col min="2568" max="2813" width="9.140625" style="1"/>
    <col min="2814" max="2814" width="4.140625" style="1" customWidth="1"/>
    <col min="2815" max="2815" width="25" style="1" customWidth="1"/>
    <col min="2816" max="2816" width="17.5703125" style="1" customWidth="1"/>
    <col min="2817" max="2817" width="17.7109375" style="1" customWidth="1"/>
    <col min="2818" max="2818" width="17" style="1" customWidth="1"/>
    <col min="2819" max="2819" width="16.42578125" style="1" customWidth="1"/>
    <col min="2820" max="2820" width="23" style="1" customWidth="1"/>
    <col min="2821" max="2821" width="13.42578125" style="1" customWidth="1"/>
    <col min="2822" max="2822" width="13.7109375" style="1" customWidth="1"/>
    <col min="2823" max="2823" width="23" style="1" customWidth="1"/>
    <col min="2824" max="3069" width="9.140625" style="1"/>
    <col min="3070" max="3070" width="4.140625" style="1" customWidth="1"/>
    <col min="3071" max="3071" width="25" style="1" customWidth="1"/>
    <col min="3072" max="3072" width="17.5703125" style="1" customWidth="1"/>
    <col min="3073" max="3073" width="17.7109375" style="1" customWidth="1"/>
    <col min="3074" max="3074" width="17" style="1" customWidth="1"/>
    <col min="3075" max="3075" width="16.42578125" style="1" customWidth="1"/>
    <col min="3076" max="3076" width="23" style="1" customWidth="1"/>
    <col min="3077" max="3077" width="13.42578125" style="1" customWidth="1"/>
    <col min="3078" max="3078" width="13.7109375" style="1" customWidth="1"/>
    <col min="3079" max="3079" width="23" style="1" customWidth="1"/>
    <col min="3080" max="3325" width="9.140625" style="1"/>
    <col min="3326" max="3326" width="4.140625" style="1" customWidth="1"/>
    <col min="3327" max="3327" width="25" style="1" customWidth="1"/>
    <col min="3328" max="3328" width="17.5703125" style="1" customWidth="1"/>
    <col min="3329" max="3329" width="17.7109375" style="1" customWidth="1"/>
    <col min="3330" max="3330" width="17" style="1" customWidth="1"/>
    <col min="3331" max="3331" width="16.42578125" style="1" customWidth="1"/>
    <col min="3332" max="3332" width="23" style="1" customWidth="1"/>
    <col min="3333" max="3333" width="13.42578125" style="1" customWidth="1"/>
    <col min="3334" max="3334" width="13.7109375" style="1" customWidth="1"/>
    <col min="3335" max="3335" width="23" style="1" customWidth="1"/>
    <col min="3336" max="3581" width="9.140625" style="1"/>
    <col min="3582" max="3582" width="4.140625" style="1" customWidth="1"/>
    <col min="3583" max="3583" width="25" style="1" customWidth="1"/>
    <col min="3584" max="3584" width="17.5703125" style="1" customWidth="1"/>
    <col min="3585" max="3585" width="17.7109375" style="1" customWidth="1"/>
    <col min="3586" max="3586" width="17" style="1" customWidth="1"/>
    <col min="3587" max="3587" width="16.42578125" style="1" customWidth="1"/>
    <col min="3588" max="3588" width="23" style="1" customWidth="1"/>
    <col min="3589" max="3589" width="13.42578125" style="1" customWidth="1"/>
    <col min="3590" max="3590" width="13.7109375" style="1" customWidth="1"/>
    <col min="3591" max="3591" width="23" style="1" customWidth="1"/>
    <col min="3592" max="3837" width="9.140625" style="1"/>
    <col min="3838" max="3838" width="4.140625" style="1" customWidth="1"/>
    <col min="3839" max="3839" width="25" style="1" customWidth="1"/>
    <col min="3840" max="3840" width="17.5703125" style="1" customWidth="1"/>
    <col min="3841" max="3841" width="17.7109375" style="1" customWidth="1"/>
    <col min="3842" max="3842" width="17" style="1" customWidth="1"/>
    <col min="3843" max="3843" width="16.42578125" style="1" customWidth="1"/>
    <col min="3844" max="3844" width="23" style="1" customWidth="1"/>
    <col min="3845" max="3845" width="13.42578125" style="1" customWidth="1"/>
    <col min="3846" max="3846" width="13.7109375" style="1" customWidth="1"/>
    <col min="3847" max="3847" width="23" style="1" customWidth="1"/>
    <col min="3848" max="4093" width="9.140625" style="1"/>
    <col min="4094" max="4094" width="4.140625" style="1" customWidth="1"/>
    <col min="4095" max="4095" width="25" style="1" customWidth="1"/>
    <col min="4096" max="4096" width="17.5703125" style="1" customWidth="1"/>
    <col min="4097" max="4097" width="17.7109375" style="1" customWidth="1"/>
    <col min="4098" max="4098" width="17" style="1" customWidth="1"/>
    <col min="4099" max="4099" width="16.42578125" style="1" customWidth="1"/>
    <col min="4100" max="4100" width="23" style="1" customWidth="1"/>
    <col min="4101" max="4101" width="13.42578125" style="1" customWidth="1"/>
    <col min="4102" max="4102" width="13.7109375" style="1" customWidth="1"/>
    <col min="4103" max="4103" width="23" style="1" customWidth="1"/>
    <col min="4104" max="4349" width="9.140625" style="1"/>
    <col min="4350" max="4350" width="4.140625" style="1" customWidth="1"/>
    <col min="4351" max="4351" width="25" style="1" customWidth="1"/>
    <col min="4352" max="4352" width="17.5703125" style="1" customWidth="1"/>
    <col min="4353" max="4353" width="17.7109375" style="1" customWidth="1"/>
    <col min="4354" max="4354" width="17" style="1" customWidth="1"/>
    <col min="4355" max="4355" width="16.42578125" style="1" customWidth="1"/>
    <col min="4356" max="4356" width="23" style="1" customWidth="1"/>
    <col min="4357" max="4357" width="13.42578125" style="1" customWidth="1"/>
    <col min="4358" max="4358" width="13.7109375" style="1" customWidth="1"/>
    <col min="4359" max="4359" width="23" style="1" customWidth="1"/>
    <col min="4360" max="4605" width="9.140625" style="1"/>
    <col min="4606" max="4606" width="4.140625" style="1" customWidth="1"/>
    <col min="4607" max="4607" width="25" style="1" customWidth="1"/>
    <col min="4608" max="4608" width="17.5703125" style="1" customWidth="1"/>
    <col min="4609" max="4609" width="17.7109375" style="1" customWidth="1"/>
    <col min="4610" max="4610" width="17" style="1" customWidth="1"/>
    <col min="4611" max="4611" width="16.42578125" style="1" customWidth="1"/>
    <col min="4612" max="4612" width="23" style="1" customWidth="1"/>
    <col min="4613" max="4613" width="13.42578125" style="1" customWidth="1"/>
    <col min="4614" max="4614" width="13.7109375" style="1" customWidth="1"/>
    <col min="4615" max="4615" width="23" style="1" customWidth="1"/>
    <col min="4616" max="4861" width="9.140625" style="1"/>
    <col min="4862" max="4862" width="4.140625" style="1" customWidth="1"/>
    <col min="4863" max="4863" width="25" style="1" customWidth="1"/>
    <col min="4864" max="4864" width="17.5703125" style="1" customWidth="1"/>
    <col min="4865" max="4865" width="17.7109375" style="1" customWidth="1"/>
    <col min="4866" max="4866" width="17" style="1" customWidth="1"/>
    <col min="4867" max="4867" width="16.42578125" style="1" customWidth="1"/>
    <col min="4868" max="4868" width="23" style="1" customWidth="1"/>
    <col min="4869" max="4869" width="13.42578125" style="1" customWidth="1"/>
    <col min="4870" max="4870" width="13.7109375" style="1" customWidth="1"/>
    <col min="4871" max="4871" width="23" style="1" customWidth="1"/>
    <col min="4872" max="5117" width="9.140625" style="1"/>
    <col min="5118" max="5118" width="4.140625" style="1" customWidth="1"/>
    <col min="5119" max="5119" width="25" style="1" customWidth="1"/>
    <col min="5120" max="5120" width="17.5703125" style="1" customWidth="1"/>
    <col min="5121" max="5121" width="17.7109375" style="1" customWidth="1"/>
    <col min="5122" max="5122" width="17" style="1" customWidth="1"/>
    <col min="5123" max="5123" width="16.42578125" style="1" customWidth="1"/>
    <col min="5124" max="5124" width="23" style="1" customWidth="1"/>
    <col min="5125" max="5125" width="13.42578125" style="1" customWidth="1"/>
    <col min="5126" max="5126" width="13.7109375" style="1" customWidth="1"/>
    <col min="5127" max="5127" width="23" style="1" customWidth="1"/>
    <col min="5128" max="5373" width="9.140625" style="1"/>
    <col min="5374" max="5374" width="4.140625" style="1" customWidth="1"/>
    <col min="5375" max="5375" width="25" style="1" customWidth="1"/>
    <col min="5376" max="5376" width="17.5703125" style="1" customWidth="1"/>
    <col min="5377" max="5377" width="17.7109375" style="1" customWidth="1"/>
    <col min="5378" max="5378" width="17" style="1" customWidth="1"/>
    <col min="5379" max="5379" width="16.42578125" style="1" customWidth="1"/>
    <col min="5380" max="5380" width="23" style="1" customWidth="1"/>
    <col min="5381" max="5381" width="13.42578125" style="1" customWidth="1"/>
    <col min="5382" max="5382" width="13.7109375" style="1" customWidth="1"/>
    <col min="5383" max="5383" width="23" style="1" customWidth="1"/>
    <col min="5384" max="5629" width="9.140625" style="1"/>
    <col min="5630" max="5630" width="4.140625" style="1" customWidth="1"/>
    <col min="5631" max="5631" width="25" style="1" customWidth="1"/>
    <col min="5632" max="5632" width="17.5703125" style="1" customWidth="1"/>
    <col min="5633" max="5633" width="17.7109375" style="1" customWidth="1"/>
    <col min="5634" max="5634" width="17" style="1" customWidth="1"/>
    <col min="5635" max="5635" width="16.42578125" style="1" customWidth="1"/>
    <col min="5636" max="5636" width="23" style="1" customWidth="1"/>
    <col min="5637" max="5637" width="13.42578125" style="1" customWidth="1"/>
    <col min="5638" max="5638" width="13.7109375" style="1" customWidth="1"/>
    <col min="5639" max="5639" width="23" style="1" customWidth="1"/>
    <col min="5640" max="5885" width="9.140625" style="1"/>
    <col min="5886" max="5886" width="4.140625" style="1" customWidth="1"/>
    <col min="5887" max="5887" width="25" style="1" customWidth="1"/>
    <col min="5888" max="5888" width="17.5703125" style="1" customWidth="1"/>
    <col min="5889" max="5889" width="17.7109375" style="1" customWidth="1"/>
    <col min="5890" max="5890" width="17" style="1" customWidth="1"/>
    <col min="5891" max="5891" width="16.42578125" style="1" customWidth="1"/>
    <col min="5892" max="5892" width="23" style="1" customWidth="1"/>
    <col min="5893" max="5893" width="13.42578125" style="1" customWidth="1"/>
    <col min="5894" max="5894" width="13.7109375" style="1" customWidth="1"/>
    <col min="5895" max="5895" width="23" style="1" customWidth="1"/>
    <col min="5896" max="6141" width="9.140625" style="1"/>
    <col min="6142" max="6142" width="4.140625" style="1" customWidth="1"/>
    <col min="6143" max="6143" width="25" style="1" customWidth="1"/>
    <col min="6144" max="6144" width="17.5703125" style="1" customWidth="1"/>
    <col min="6145" max="6145" width="17.7109375" style="1" customWidth="1"/>
    <col min="6146" max="6146" width="17" style="1" customWidth="1"/>
    <col min="6147" max="6147" width="16.42578125" style="1" customWidth="1"/>
    <col min="6148" max="6148" width="23" style="1" customWidth="1"/>
    <col min="6149" max="6149" width="13.42578125" style="1" customWidth="1"/>
    <col min="6150" max="6150" width="13.7109375" style="1" customWidth="1"/>
    <col min="6151" max="6151" width="23" style="1" customWidth="1"/>
    <col min="6152" max="6397" width="9.140625" style="1"/>
    <col min="6398" max="6398" width="4.140625" style="1" customWidth="1"/>
    <col min="6399" max="6399" width="25" style="1" customWidth="1"/>
    <col min="6400" max="6400" width="17.5703125" style="1" customWidth="1"/>
    <col min="6401" max="6401" width="17.7109375" style="1" customWidth="1"/>
    <col min="6402" max="6402" width="17" style="1" customWidth="1"/>
    <col min="6403" max="6403" width="16.42578125" style="1" customWidth="1"/>
    <col min="6404" max="6404" width="23" style="1" customWidth="1"/>
    <col min="6405" max="6405" width="13.42578125" style="1" customWidth="1"/>
    <col min="6406" max="6406" width="13.7109375" style="1" customWidth="1"/>
    <col min="6407" max="6407" width="23" style="1" customWidth="1"/>
    <col min="6408" max="6653" width="9.140625" style="1"/>
    <col min="6654" max="6654" width="4.140625" style="1" customWidth="1"/>
    <col min="6655" max="6655" width="25" style="1" customWidth="1"/>
    <col min="6656" max="6656" width="17.5703125" style="1" customWidth="1"/>
    <col min="6657" max="6657" width="17.7109375" style="1" customWidth="1"/>
    <col min="6658" max="6658" width="17" style="1" customWidth="1"/>
    <col min="6659" max="6659" width="16.42578125" style="1" customWidth="1"/>
    <col min="6660" max="6660" width="23" style="1" customWidth="1"/>
    <col min="6661" max="6661" width="13.42578125" style="1" customWidth="1"/>
    <col min="6662" max="6662" width="13.7109375" style="1" customWidth="1"/>
    <col min="6663" max="6663" width="23" style="1" customWidth="1"/>
    <col min="6664" max="6909" width="9.140625" style="1"/>
    <col min="6910" max="6910" width="4.140625" style="1" customWidth="1"/>
    <col min="6911" max="6911" width="25" style="1" customWidth="1"/>
    <col min="6912" max="6912" width="17.5703125" style="1" customWidth="1"/>
    <col min="6913" max="6913" width="17.7109375" style="1" customWidth="1"/>
    <col min="6914" max="6914" width="17" style="1" customWidth="1"/>
    <col min="6915" max="6915" width="16.42578125" style="1" customWidth="1"/>
    <col min="6916" max="6916" width="23" style="1" customWidth="1"/>
    <col min="6917" max="6917" width="13.42578125" style="1" customWidth="1"/>
    <col min="6918" max="6918" width="13.7109375" style="1" customWidth="1"/>
    <col min="6919" max="6919" width="23" style="1" customWidth="1"/>
    <col min="6920" max="7165" width="9.140625" style="1"/>
    <col min="7166" max="7166" width="4.140625" style="1" customWidth="1"/>
    <col min="7167" max="7167" width="25" style="1" customWidth="1"/>
    <col min="7168" max="7168" width="17.5703125" style="1" customWidth="1"/>
    <col min="7169" max="7169" width="17.7109375" style="1" customWidth="1"/>
    <col min="7170" max="7170" width="17" style="1" customWidth="1"/>
    <col min="7171" max="7171" width="16.42578125" style="1" customWidth="1"/>
    <col min="7172" max="7172" width="23" style="1" customWidth="1"/>
    <col min="7173" max="7173" width="13.42578125" style="1" customWidth="1"/>
    <col min="7174" max="7174" width="13.7109375" style="1" customWidth="1"/>
    <col min="7175" max="7175" width="23" style="1" customWidth="1"/>
    <col min="7176" max="7421" width="9.140625" style="1"/>
    <col min="7422" max="7422" width="4.140625" style="1" customWidth="1"/>
    <col min="7423" max="7423" width="25" style="1" customWidth="1"/>
    <col min="7424" max="7424" width="17.5703125" style="1" customWidth="1"/>
    <col min="7425" max="7425" width="17.7109375" style="1" customWidth="1"/>
    <col min="7426" max="7426" width="17" style="1" customWidth="1"/>
    <col min="7427" max="7427" width="16.42578125" style="1" customWidth="1"/>
    <col min="7428" max="7428" width="23" style="1" customWidth="1"/>
    <col min="7429" max="7429" width="13.42578125" style="1" customWidth="1"/>
    <col min="7430" max="7430" width="13.7109375" style="1" customWidth="1"/>
    <col min="7431" max="7431" width="23" style="1" customWidth="1"/>
    <col min="7432" max="7677" width="9.140625" style="1"/>
    <col min="7678" max="7678" width="4.140625" style="1" customWidth="1"/>
    <col min="7679" max="7679" width="25" style="1" customWidth="1"/>
    <col min="7680" max="7680" width="17.5703125" style="1" customWidth="1"/>
    <col min="7681" max="7681" width="17.7109375" style="1" customWidth="1"/>
    <col min="7682" max="7682" width="17" style="1" customWidth="1"/>
    <col min="7683" max="7683" width="16.42578125" style="1" customWidth="1"/>
    <col min="7684" max="7684" width="23" style="1" customWidth="1"/>
    <col min="7685" max="7685" width="13.42578125" style="1" customWidth="1"/>
    <col min="7686" max="7686" width="13.7109375" style="1" customWidth="1"/>
    <col min="7687" max="7687" width="23" style="1" customWidth="1"/>
    <col min="7688" max="7933" width="9.140625" style="1"/>
    <col min="7934" max="7934" width="4.140625" style="1" customWidth="1"/>
    <col min="7935" max="7935" width="25" style="1" customWidth="1"/>
    <col min="7936" max="7936" width="17.5703125" style="1" customWidth="1"/>
    <col min="7937" max="7937" width="17.7109375" style="1" customWidth="1"/>
    <col min="7938" max="7938" width="17" style="1" customWidth="1"/>
    <col min="7939" max="7939" width="16.42578125" style="1" customWidth="1"/>
    <col min="7940" max="7940" width="23" style="1" customWidth="1"/>
    <col min="7941" max="7941" width="13.42578125" style="1" customWidth="1"/>
    <col min="7942" max="7942" width="13.7109375" style="1" customWidth="1"/>
    <col min="7943" max="7943" width="23" style="1" customWidth="1"/>
    <col min="7944" max="8189" width="9.140625" style="1"/>
    <col min="8190" max="8190" width="4.140625" style="1" customWidth="1"/>
    <col min="8191" max="8191" width="25" style="1" customWidth="1"/>
    <col min="8192" max="8192" width="17.5703125" style="1" customWidth="1"/>
    <col min="8193" max="8193" width="17.7109375" style="1" customWidth="1"/>
    <col min="8194" max="8194" width="17" style="1" customWidth="1"/>
    <col min="8195" max="8195" width="16.42578125" style="1" customWidth="1"/>
    <col min="8196" max="8196" width="23" style="1" customWidth="1"/>
    <col min="8197" max="8197" width="13.42578125" style="1" customWidth="1"/>
    <col min="8198" max="8198" width="13.7109375" style="1" customWidth="1"/>
    <col min="8199" max="8199" width="23" style="1" customWidth="1"/>
    <col min="8200" max="8445" width="9.140625" style="1"/>
    <col min="8446" max="8446" width="4.140625" style="1" customWidth="1"/>
    <col min="8447" max="8447" width="25" style="1" customWidth="1"/>
    <col min="8448" max="8448" width="17.5703125" style="1" customWidth="1"/>
    <col min="8449" max="8449" width="17.7109375" style="1" customWidth="1"/>
    <col min="8450" max="8450" width="17" style="1" customWidth="1"/>
    <col min="8451" max="8451" width="16.42578125" style="1" customWidth="1"/>
    <col min="8452" max="8452" width="23" style="1" customWidth="1"/>
    <col min="8453" max="8453" width="13.42578125" style="1" customWidth="1"/>
    <col min="8454" max="8454" width="13.7109375" style="1" customWidth="1"/>
    <col min="8455" max="8455" width="23" style="1" customWidth="1"/>
    <col min="8456" max="8701" width="9.140625" style="1"/>
    <col min="8702" max="8702" width="4.140625" style="1" customWidth="1"/>
    <col min="8703" max="8703" width="25" style="1" customWidth="1"/>
    <col min="8704" max="8704" width="17.5703125" style="1" customWidth="1"/>
    <col min="8705" max="8705" width="17.7109375" style="1" customWidth="1"/>
    <col min="8706" max="8706" width="17" style="1" customWidth="1"/>
    <col min="8707" max="8707" width="16.42578125" style="1" customWidth="1"/>
    <col min="8708" max="8708" width="23" style="1" customWidth="1"/>
    <col min="8709" max="8709" width="13.42578125" style="1" customWidth="1"/>
    <col min="8710" max="8710" width="13.7109375" style="1" customWidth="1"/>
    <col min="8711" max="8711" width="23" style="1" customWidth="1"/>
    <col min="8712" max="8957" width="9.140625" style="1"/>
    <col min="8958" max="8958" width="4.140625" style="1" customWidth="1"/>
    <col min="8959" max="8959" width="25" style="1" customWidth="1"/>
    <col min="8960" max="8960" width="17.5703125" style="1" customWidth="1"/>
    <col min="8961" max="8961" width="17.7109375" style="1" customWidth="1"/>
    <col min="8962" max="8962" width="17" style="1" customWidth="1"/>
    <col min="8963" max="8963" width="16.42578125" style="1" customWidth="1"/>
    <col min="8964" max="8964" width="23" style="1" customWidth="1"/>
    <col min="8965" max="8965" width="13.42578125" style="1" customWidth="1"/>
    <col min="8966" max="8966" width="13.7109375" style="1" customWidth="1"/>
    <col min="8967" max="8967" width="23" style="1" customWidth="1"/>
    <col min="8968" max="9213" width="9.140625" style="1"/>
    <col min="9214" max="9214" width="4.140625" style="1" customWidth="1"/>
    <col min="9215" max="9215" width="25" style="1" customWidth="1"/>
    <col min="9216" max="9216" width="17.5703125" style="1" customWidth="1"/>
    <col min="9217" max="9217" width="17.7109375" style="1" customWidth="1"/>
    <col min="9218" max="9218" width="17" style="1" customWidth="1"/>
    <col min="9219" max="9219" width="16.42578125" style="1" customWidth="1"/>
    <col min="9220" max="9220" width="23" style="1" customWidth="1"/>
    <col min="9221" max="9221" width="13.42578125" style="1" customWidth="1"/>
    <col min="9222" max="9222" width="13.7109375" style="1" customWidth="1"/>
    <col min="9223" max="9223" width="23" style="1" customWidth="1"/>
    <col min="9224" max="9469" width="9.140625" style="1"/>
    <col min="9470" max="9470" width="4.140625" style="1" customWidth="1"/>
    <col min="9471" max="9471" width="25" style="1" customWidth="1"/>
    <col min="9472" max="9472" width="17.5703125" style="1" customWidth="1"/>
    <col min="9473" max="9473" width="17.7109375" style="1" customWidth="1"/>
    <col min="9474" max="9474" width="17" style="1" customWidth="1"/>
    <col min="9475" max="9475" width="16.42578125" style="1" customWidth="1"/>
    <col min="9476" max="9476" width="23" style="1" customWidth="1"/>
    <col min="9477" max="9477" width="13.42578125" style="1" customWidth="1"/>
    <col min="9478" max="9478" width="13.7109375" style="1" customWidth="1"/>
    <col min="9479" max="9479" width="23" style="1" customWidth="1"/>
    <col min="9480" max="9725" width="9.140625" style="1"/>
    <col min="9726" max="9726" width="4.140625" style="1" customWidth="1"/>
    <col min="9727" max="9727" width="25" style="1" customWidth="1"/>
    <col min="9728" max="9728" width="17.5703125" style="1" customWidth="1"/>
    <col min="9729" max="9729" width="17.7109375" style="1" customWidth="1"/>
    <col min="9730" max="9730" width="17" style="1" customWidth="1"/>
    <col min="9731" max="9731" width="16.42578125" style="1" customWidth="1"/>
    <col min="9732" max="9732" width="23" style="1" customWidth="1"/>
    <col min="9733" max="9733" width="13.42578125" style="1" customWidth="1"/>
    <col min="9734" max="9734" width="13.7109375" style="1" customWidth="1"/>
    <col min="9735" max="9735" width="23" style="1" customWidth="1"/>
    <col min="9736" max="9981" width="9.140625" style="1"/>
    <col min="9982" max="9982" width="4.140625" style="1" customWidth="1"/>
    <col min="9983" max="9983" width="25" style="1" customWidth="1"/>
    <col min="9984" max="9984" width="17.5703125" style="1" customWidth="1"/>
    <col min="9985" max="9985" width="17.7109375" style="1" customWidth="1"/>
    <col min="9986" max="9986" width="17" style="1" customWidth="1"/>
    <col min="9987" max="9987" width="16.42578125" style="1" customWidth="1"/>
    <col min="9988" max="9988" width="23" style="1" customWidth="1"/>
    <col min="9989" max="9989" width="13.42578125" style="1" customWidth="1"/>
    <col min="9990" max="9990" width="13.7109375" style="1" customWidth="1"/>
    <col min="9991" max="9991" width="23" style="1" customWidth="1"/>
    <col min="9992" max="10237" width="9.140625" style="1"/>
    <col min="10238" max="10238" width="4.140625" style="1" customWidth="1"/>
    <col min="10239" max="10239" width="25" style="1" customWidth="1"/>
    <col min="10240" max="10240" width="17.5703125" style="1" customWidth="1"/>
    <col min="10241" max="10241" width="17.7109375" style="1" customWidth="1"/>
    <col min="10242" max="10242" width="17" style="1" customWidth="1"/>
    <col min="10243" max="10243" width="16.42578125" style="1" customWidth="1"/>
    <col min="10244" max="10244" width="23" style="1" customWidth="1"/>
    <col min="10245" max="10245" width="13.42578125" style="1" customWidth="1"/>
    <col min="10246" max="10246" width="13.7109375" style="1" customWidth="1"/>
    <col min="10247" max="10247" width="23" style="1" customWidth="1"/>
    <col min="10248" max="10493" width="9.140625" style="1"/>
    <col min="10494" max="10494" width="4.140625" style="1" customWidth="1"/>
    <col min="10495" max="10495" width="25" style="1" customWidth="1"/>
    <col min="10496" max="10496" width="17.5703125" style="1" customWidth="1"/>
    <col min="10497" max="10497" width="17.7109375" style="1" customWidth="1"/>
    <col min="10498" max="10498" width="17" style="1" customWidth="1"/>
    <col min="10499" max="10499" width="16.42578125" style="1" customWidth="1"/>
    <col min="10500" max="10500" width="23" style="1" customWidth="1"/>
    <col min="10501" max="10501" width="13.42578125" style="1" customWidth="1"/>
    <col min="10502" max="10502" width="13.7109375" style="1" customWidth="1"/>
    <col min="10503" max="10503" width="23" style="1" customWidth="1"/>
    <col min="10504" max="10749" width="9.140625" style="1"/>
    <col min="10750" max="10750" width="4.140625" style="1" customWidth="1"/>
    <col min="10751" max="10751" width="25" style="1" customWidth="1"/>
    <col min="10752" max="10752" width="17.5703125" style="1" customWidth="1"/>
    <col min="10753" max="10753" width="17.7109375" style="1" customWidth="1"/>
    <col min="10754" max="10754" width="17" style="1" customWidth="1"/>
    <col min="10755" max="10755" width="16.42578125" style="1" customWidth="1"/>
    <col min="10756" max="10756" width="23" style="1" customWidth="1"/>
    <col min="10757" max="10757" width="13.42578125" style="1" customWidth="1"/>
    <col min="10758" max="10758" width="13.7109375" style="1" customWidth="1"/>
    <col min="10759" max="10759" width="23" style="1" customWidth="1"/>
    <col min="10760" max="11005" width="9.140625" style="1"/>
    <col min="11006" max="11006" width="4.140625" style="1" customWidth="1"/>
    <col min="11007" max="11007" width="25" style="1" customWidth="1"/>
    <col min="11008" max="11008" width="17.5703125" style="1" customWidth="1"/>
    <col min="11009" max="11009" width="17.7109375" style="1" customWidth="1"/>
    <col min="11010" max="11010" width="17" style="1" customWidth="1"/>
    <col min="11011" max="11011" width="16.42578125" style="1" customWidth="1"/>
    <col min="11012" max="11012" width="23" style="1" customWidth="1"/>
    <col min="11013" max="11013" width="13.42578125" style="1" customWidth="1"/>
    <col min="11014" max="11014" width="13.7109375" style="1" customWidth="1"/>
    <col min="11015" max="11015" width="23" style="1" customWidth="1"/>
    <col min="11016" max="11261" width="9.140625" style="1"/>
    <col min="11262" max="11262" width="4.140625" style="1" customWidth="1"/>
    <col min="11263" max="11263" width="25" style="1" customWidth="1"/>
    <col min="11264" max="11264" width="17.5703125" style="1" customWidth="1"/>
    <col min="11265" max="11265" width="17.7109375" style="1" customWidth="1"/>
    <col min="11266" max="11266" width="17" style="1" customWidth="1"/>
    <col min="11267" max="11267" width="16.42578125" style="1" customWidth="1"/>
    <col min="11268" max="11268" width="23" style="1" customWidth="1"/>
    <col min="11269" max="11269" width="13.42578125" style="1" customWidth="1"/>
    <col min="11270" max="11270" width="13.7109375" style="1" customWidth="1"/>
    <col min="11271" max="11271" width="23" style="1" customWidth="1"/>
    <col min="11272" max="11517" width="9.140625" style="1"/>
    <col min="11518" max="11518" width="4.140625" style="1" customWidth="1"/>
    <col min="11519" max="11519" width="25" style="1" customWidth="1"/>
    <col min="11520" max="11520" width="17.5703125" style="1" customWidth="1"/>
    <col min="11521" max="11521" width="17.7109375" style="1" customWidth="1"/>
    <col min="11522" max="11522" width="17" style="1" customWidth="1"/>
    <col min="11523" max="11523" width="16.42578125" style="1" customWidth="1"/>
    <col min="11524" max="11524" width="23" style="1" customWidth="1"/>
    <col min="11525" max="11525" width="13.42578125" style="1" customWidth="1"/>
    <col min="11526" max="11526" width="13.7109375" style="1" customWidth="1"/>
    <col min="11527" max="11527" width="23" style="1" customWidth="1"/>
    <col min="11528" max="11773" width="9.140625" style="1"/>
    <col min="11774" max="11774" width="4.140625" style="1" customWidth="1"/>
    <col min="11775" max="11775" width="25" style="1" customWidth="1"/>
    <col min="11776" max="11776" width="17.5703125" style="1" customWidth="1"/>
    <col min="11777" max="11777" width="17.7109375" style="1" customWidth="1"/>
    <col min="11778" max="11778" width="17" style="1" customWidth="1"/>
    <col min="11779" max="11779" width="16.42578125" style="1" customWidth="1"/>
    <col min="11780" max="11780" width="23" style="1" customWidth="1"/>
    <col min="11781" max="11781" width="13.42578125" style="1" customWidth="1"/>
    <col min="11782" max="11782" width="13.7109375" style="1" customWidth="1"/>
    <col min="11783" max="11783" width="23" style="1" customWidth="1"/>
    <col min="11784" max="12029" width="9.140625" style="1"/>
    <col min="12030" max="12030" width="4.140625" style="1" customWidth="1"/>
    <col min="12031" max="12031" width="25" style="1" customWidth="1"/>
    <col min="12032" max="12032" width="17.5703125" style="1" customWidth="1"/>
    <col min="12033" max="12033" width="17.7109375" style="1" customWidth="1"/>
    <col min="12034" max="12034" width="17" style="1" customWidth="1"/>
    <col min="12035" max="12035" width="16.42578125" style="1" customWidth="1"/>
    <col min="12036" max="12036" width="23" style="1" customWidth="1"/>
    <col min="12037" max="12037" width="13.42578125" style="1" customWidth="1"/>
    <col min="12038" max="12038" width="13.7109375" style="1" customWidth="1"/>
    <col min="12039" max="12039" width="23" style="1" customWidth="1"/>
    <col min="12040" max="12285" width="9.140625" style="1"/>
    <col min="12286" max="12286" width="4.140625" style="1" customWidth="1"/>
    <col min="12287" max="12287" width="25" style="1" customWidth="1"/>
    <col min="12288" max="12288" width="17.5703125" style="1" customWidth="1"/>
    <col min="12289" max="12289" width="17.7109375" style="1" customWidth="1"/>
    <col min="12290" max="12290" width="17" style="1" customWidth="1"/>
    <col min="12291" max="12291" width="16.42578125" style="1" customWidth="1"/>
    <col min="12292" max="12292" width="23" style="1" customWidth="1"/>
    <col min="12293" max="12293" width="13.42578125" style="1" customWidth="1"/>
    <col min="12294" max="12294" width="13.7109375" style="1" customWidth="1"/>
    <col min="12295" max="12295" width="23" style="1" customWidth="1"/>
    <col min="12296" max="12541" width="9.140625" style="1"/>
    <col min="12542" max="12542" width="4.140625" style="1" customWidth="1"/>
    <col min="12543" max="12543" width="25" style="1" customWidth="1"/>
    <col min="12544" max="12544" width="17.5703125" style="1" customWidth="1"/>
    <col min="12545" max="12545" width="17.7109375" style="1" customWidth="1"/>
    <col min="12546" max="12546" width="17" style="1" customWidth="1"/>
    <col min="12547" max="12547" width="16.42578125" style="1" customWidth="1"/>
    <col min="12548" max="12548" width="23" style="1" customWidth="1"/>
    <col min="12549" max="12549" width="13.42578125" style="1" customWidth="1"/>
    <col min="12550" max="12550" width="13.7109375" style="1" customWidth="1"/>
    <col min="12551" max="12551" width="23" style="1" customWidth="1"/>
    <col min="12552" max="12797" width="9.140625" style="1"/>
    <col min="12798" max="12798" width="4.140625" style="1" customWidth="1"/>
    <col min="12799" max="12799" width="25" style="1" customWidth="1"/>
    <col min="12800" max="12800" width="17.5703125" style="1" customWidth="1"/>
    <col min="12801" max="12801" width="17.7109375" style="1" customWidth="1"/>
    <col min="12802" max="12802" width="17" style="1" customWidth="1"/>
    <col min="12803" max="12803" width="16.42578125" style="1" customWidth="1"/>
    <col min="12804" max="12804" width="23" style="1" customWidth="1"/>
    <col min="12805" max="12805" width="13.42578125" style="1" customWidth="1"/>
    <col min="12806" max="12806" width="13.7109375" style="1" customWidth="1"/>
    <col min="12807" max="12807" width="23" style="1" customWidth="1"/>
    <col min="12808" max="13053" width="9.140625" style="1"/>
    <col min="13054" max="13054" width="4.140625" style="1" customWidth="1"/>
    <col min="13055" max="13055" width="25" style="1" customWidth="1"/>
    <col min="13056" max="13056" width="17.5703125" style="1" customWidth="1"/>
    <col min="13057" max="13057" width="17.7109375" style="1" customWidth="1"/>
    <col min="13058" max="13058" width="17" style="1" customWidth="1"/>
    <col min="13059" max="13059" width="16.42578125" style="1" customWidth="1"/>
    <col min="13060" max="13060" width="23" style="1" customWidth="1"/>
    <col min="13061" max="13061" width="13.42578125" style="1" customWidth="1"/>
    <col min="13062" max="13062" width="13.7109375" style="1" customWidth="1"/>
    <col min="13063" max="13063" width="23" style="1" customWidth="1"/>
    <col min="13064" max="13309" width="9.140625" style="1"/>
    <col min="13310" max="13310" width="4.140625" style="1" customWidth="1"/>
    <col min="13311" max="13311" width="25" style="1" customWidth="1"/>
    <col min="13312" max="13312" width="17.5703125" style="1" customWidth="1"/>
    <col min="13313" max="13313" width="17.7109375" style="1" customWidth="1"/>
    <col min="13314" max="13314" width="17" style="1" customWidth="1"/>
    <col min="13315" max="13315" width="16.42578125" style="1" customWidth="1"/>
    <col min="13316" max="13316" width="23" style="1" customWidth="1"/>
    <col min="13317" max="13317" width="13.42578125" style="1" customWidth="1"/>
    <col min="13318" max="13318" width="13.7109375" style="1" customWidth="1"/>
    <col min="13319" max="13319" width="23" style="1" customWidth="1"/>
    <col min="13320" max="13565" width="9.140625" style="1"/>
    <col min="13566" max="13566" width="4.140625" style="1" customWidth="1"/>
    <col min="13567" max="13567" width="25" style="1" customWidth="1"/>
    <col min="13568" max="13568" width="17.5703125" style="1" customWidth="1"/>
    <col min="13569" max="13569" width="17.7109375" style="1" customWidth="1"/>
    <col min="13570" max="13570" width="17" style="1" customWidth="1"/>
    <col min="13571" max="13571" width="16.42578125" style="1" customWidth="1"/>
    <col min="13572" max="13572" width="23" style="1" customWidth="1"/>
    <col min="13573" max="13573" width="13.42578125" style="1" customWidth="1"/>
    <col min="13574" max="13574" width="13.7109375" style="1" customWidth="1"/>
    <col min="13575" max="13575" width="23" style="1" customWidth="1"/>
    <col min="13576" max="13821" width="9.140625" style="1"/>
    <col min="13822" max="13822" width="4.140625" style="1" customWidth="1"/>
    <col min="13823" max="13823" width="25" style="1" customWidth="1"/>
    <col min="13824" max="13824" width="17.5703125" style="1" customWidth="1"/>
    <col min="13825" max="13825" width="17.7109375" style="1" customWidth="1"/>
    <col min="13826" max="13826" width="17" style="1" customWidth="1"/>
    <col min="13827" max="13827" width="16.42578125" style="1" customWidth="1"/>
    <col min="13828" max="13828" width="23" style="1" customWidth="1"/>
    <col min="13829" max="13829" width="13.42578125" style="1" customWidth="1"/>
    <col min="13830" max="13830" width="13.7109375" style="1" customWidth="1"/>
    <col min="13831" max="13831" width="23" style="1" customWidth="1"/>
    <col min="13832" max="14077" width="9.140625" style="1"/>
    <col min="14078" max="14078" width="4.140625" style="1" customWidth="1"/>
    <col min="14079" max="14079" width="25" style="1" customWidth="1"/>
    <col min="14080" max="14080" width="17.5703125" style="1" customWidth="1"/>
    <col min="14081" max="14081" width="17.7109375" style="1" customWidth="1"/>
    <col min="14082" max="14082" width="17" style="1" customWidth="1"/>
    <col min="14083" max="14083" width="16.42578125" style="1" customWidth="1"/>
    <col min="14084" max="14084" width="23" style="1" customWidth="1"/>
    <col min="14085" max="14085" width="13.42578125" style="1" customWidth="1"/>
    <col min="14086" max="14086" width="13.7109375" style="1" customWidth="1"/>
    <col min="14087" max="14087" width="23" style="1" customWidth="1"/>
    <col min="14088" max="14333" width="9.140625" style="1"/>
    <col min="14334" max="14334" width="4.140625" style="1" customWidth="1"/>
    <col min="14335" max="14335" width="25" style="1" customWidth="1"/>
    <col min="14336" max="14336" width="17.5703125" style="1" customWidth="1"/>
    <col min="14337" max="14337" width="17.7109375" style="1" customWidth="1"/>
    <col min="14338" max="14338" width="17" style="1" customWidth="1"/>
    <col min="14339" max="14339" width="16.42578125" style="1" customWidth="1"/>
    <col min="14340" max="14340" width="23" style="1" customWidth="1"/>
    <col min="14341" max="14341" width="13.42578125" style="1" customWidth="1"/>
    <col min="14342" max="14342" width="13.7109375" style="1" customWidth="1"/>
    <col min="14343" max="14343" width="23" style="1" customWidth="1"/>
    <col min="14344" max="14589" width="9.140625" style="1"/>
    <col min="14590" max="14590" width="4.140625" style="1" customWidth="1"/>
    <col min="14591" max="14591" width="25" style="1" customWidth="1"/>
    <col min="14592" max="14592" width="17.5703125" style="1" customWidth="1"/>
    <col min="14593" max="14593" width="17.7109375" style="1" customWidth="1"/>
    <col min="14594" max="14594" width="17" style="1" customWidth="1"/>
    <col min="14595" max="14595" width="16.42578125" style="1" customWidth="1"/>
    <col min="14596" max="14596" width="23" style="1" customWidth="1"/>
    <col min="14597" max="14597" width="13.42578125" style="1" customWidth="1"/>
    <col min="14598" max="14598" width="13.7109375" style="1" customWidth="1"/>
    <col min="14599" max="14599" width="23" style="1" customWidth="1"/>
    <col min="14600" max="14845" width="9.140625" style="1"/>
    <col min="14846" max="14846" width="4.140625" style="1" customWidth="1"/>
    <col min="14847" max="14847" width="25" style="1" customWidth="1"/>
    <col min="14848" max="14848" width="17.5703125" style="1" customWidth="1"/>
    <col min="14849" max="14849" width="17.7109375" style="1" customWidth="1"/>
    <col min="14850" max="14850" width="17" style="1" customWidth="1"/>
    <col min="14851" max="14851" width="16.42578125" style="1" customWidth="1"/>
    <col min="14852" max="14852" width="23" style="1" customWidth="1"/>
    <col min="14853" max="14853" width="13.42578125" style="1" customWidth="1"/>
    <col min="14854" max="14854" width="13.7109375" style="1" customWidth="1"/>
    <col min="14855" max="14855" width="23" style="1" customWidth="1"/>
    <col min="14856" max="15101" width="9.140625" style="1"/>
    <col min="15102" max="15102" width="4.140625" style="1" customWidth="1"/>
    <col min="15103" max="15103" width="25" style="1" customWidth="1"/>
    <col min="15104" max="15104" width="17.5703125" style="1" customWidth="1"/>
    <col min="15105" max="15105" width="17.7109375" style="1" customWidth="1"/>
    <col min="15106" max="15106" width="17" style="1" customWidth="1"/>
    <col min="15107" max="15107" width="16.42578125" style="1" customWidth="1"/>
    <col min="15108" max="15108" width="23" style="1" customWidth="1"/>
    <col min="15109" max="15109" width="13.42578125" style="1" customWidth="1"/>
    <col min="15110" max="15110" width="13.7109375" style="1" customWidth="1"/>
    <col min="15111" max="15111" width="23" style="1" customWidth="1"/>
    <col min="15112" max="15357" width="9.140625" style="1"/>
    <col min="15358" max="15358" width="4.140625" style="1" customWidth="1"/>
    <col min="15359" max="15359" width="25" style="1" customWidth="1"/>
    <col min="15360" max="15360" width="17.5703125" style="1" customWidth="1"/>
    <col min="15361" max="15361" width="17.7109375" style="1" customWidth="1"/>
    <col min="15362" max="15362" width="17" style="1" customWidth="1"/>
    <col min="15363" max="15363" width="16.42578125" style="1" customWidth="1"/>
    <col min="15364" max="15364" width="23" style="1" customWidth="1"/>
    <col min="15365" max="15365" width="13.42578125" style="1" customWidth="1"/>
    <col min="15366" max="15366" width="13.7109375" style="1" customWidth="1"/>
    <col min="15367" max="15367" width="23" style="1" customWidth="1"/>
    <col min="15368" max="15613" width="9.140625" style="1"/>
    <col min="15614" max="15614" width="4.140625" style="1" customWidth="1"/>
    <col min="15615" max="15615" width="25" style="1" customWidth="1"/>
    <col min="15616" max="15616" width="17.5703125" style="1" customWidth="1"/>
    <col min="15617" max="15617" width="17.7109375" style="1" customWidth="1"/>
    <col min="15618" max="15618" width="17" style="1" customWidth="1"/>
    <col min="15619" max="15619" width="16.42578125" style="1" customWidth="1"/>
    <col min="15620" max="15620" width="23" style="1" customWidth="1"/>
    <col min="15621" max="15621" width="13.42578125" style="1" customWidth="1"/>
    <col min="15622" max="15622" width="13.7109375" style="1" customWidth="1"/>
    <col min="15623" max="15623" width="23" style="1" customWidth="1"/>
    <col min="15624" max="15869" width="9.140625" style="1"/>
    <col min="15870" max="15870" width="4.140625" style="1" customWidth="1"/>
    <col min="15871" max="15871" width="25" style="1" customWidth="1"/>
    <col min="15872" max="15872" width="17.5703125" style="1" customWidth="1"/>
    <col min="15873" max="15873" width="17.7109375" style="1" customWidth="1"/>
    <col min="15874" max="15874" width="17" style="1" customWidth="1"/>
    <col min="15875" max="15875" width="16.42578125" style="1" customWidth="1"/>
    <col min="15876" max="15876" width="23" style="1" customWidth="1"/>
    <col min="15877" max="15877" width="13.42578125" style="1" customWidth="1"/>
    <col min="15878" max="15878" width="13.7109375" style="1" customWidth="1"/>
    <col min="15879" max="15879" width="23" style="1" customWidth="1"/>
    <col min="15880" max="16125" width="9.140625" style="1"/>
    <col min="16126" max="16126" width="4.140625" style="1" customWidth="1"/>
    <col min="16127" max="16127" width="25" style="1" customWidth="1"/>
    <col min="16128" max="16128" width="17.5703125" style="1" customWidth="1"/>
    <col min="16129" max="16129" width="17.7109375" style="1" customWidth="1"/>
    <col min="16130" max="16130" width="17" style="1" customWidth="1"/>
    <col min="16131" max="16131" width="16.42578125" style="1" customWidth="1"/>
    <col min="16132" max="16132" width="23" style="1" customWidth="1"/>
    <col min="16133" max="16133" width="13.42578125" style="1" customWidth="1"/>
    <col min="16134" max="16134" width="13.7109375" style="1" customWidth="1"/>
    <col min="16135" max="16135" width="23" style="1" customWidth="1"/>
    <col min="16136" max="16384" width="9.140625" style="1"/>
  </cols>
  <sheetData>
    <row r="1" spans="1:7" x14ac:dyDescent="0.25">
      <c r="G1" s="2" t="s">
        <v>136</v>
      </c>
    </row>
    <row r="2" spans="1:7" x14ac:dyDescent="0.25">
      <c r="G2" s="2" t="s">
        <v>0</v>
      </c>
    </row>
    <row r="3" spans="1:7" x14ac:dyDescent="0.25">
      <c r="G3" s="2" t="s">
        <v>138</v>
      </c>
    </row>
    <row r="5" spans="1:7" x14ac:dyDescent="0.25">
      <c r="G5" s="2" t="s">
        <v>137</v>
      </c>
    </row>
    <row r="6" spans="1:7" ht="16.5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125" t="s">
        <v>134</v>
      </c>
      <c r="B7" s="125"/>
      <c r="C7" s="125"/>
      <c r="D7" s="125"/>
      <c r="E7" s="125"/>
      <c r="F7" s="125"/>
      <c r="G7" s="125"/>
    </row>
    <row r="8" spans="1:7" ht="15.75" customHeight="1" x14ac:dyDescent="0.25">
      <c r="A8" s="125" t="s">
        <v>135</v>
      </c>
      <c r="B8" s="125"/>
      <c r="C8" s="125"/>
      <c r="D8" s="125"/>
      <c r="E8" s="125"/>
      <c r="F8" s="125"/>
      <c r="G8" s="125"/>
    </row>
    <row r="9" spans="1:7" ht="19.5" customHeight="1" x14ac:dyDescent="0.25">
      <c r="A9" s="125" t="s">
        <v>198</v>
      </c>
      <c r="B9" s="125"/>
      <c r="C9" s="125"/>
      <c r="D9" s="125"/>
      <c r="E9" s="125"/>
      <c r="F9" s="125"/>
      <c r="G9" s="125"/>
    </row>
    <row r="10" spans="1:7" x14ac:dyDescent="0.25">
      <c r="A10" s="4"/>
      <c r="B10" s="4"/>
      <c r="C10" s="4"/>
      <c r="D10" s="4"/>
      <c r="E10" s="4"/>
      <c r="F10" s="4"/>
      <c r="G10" s="4"/>
    </row>
    <row r="11" spans="1:7" ht="15.75" customHeight="1" x14ac:dyDescent="0.25">
      <c r="A11" s="4"/>
      <c r="B11" s="125"/>
      <c r="C11" s="125"/>
      <c r="D11" s="125"/>
      <c r="E11" s="125"/>
      <c r="F11" s="125"/>
      <c r="G11" s="4"/>
    </row>
    <row r="13" spans="1:7" s="6" customFormat="1" ht="107.25" customHeight="1" x14ac:dyDescent="0.25">
      <c r="A13" s="77" t="s">
        <v>109</v>
      </c>
      <c r="B13" s="77" t="s">
        <v>110</v>
      </c>
      <c r="C13" s="77" t="s">
        <v>1</v>
      </c>
      <c r="D13" s="77" t="s">
        <v>111</v>
      </c>
      <c r="E13" s="77" t="s">
        <v>2</v>
      </c>
      <c r="F13" s="77" t="s">
        <v>3</v>
      </c>
      <c r="G13" s="77" t="s">
        <v>112</v>
      </c>
    </row>
    <row r="14" spans="1:7" s="8" customFormat="1" ht="18.75" customHeight="1" x14ac:dyDescent="0.25">
      <c r="A14" s="78">
        <v>1</v>
      </c>
      <c r="B14" s="78">
        <v>2</v>
      </c>
      <c r="C14" s="79">
        <v>3</v>
      </c>
      <c r="D14" s="78">
        <v>4</v>
      </c>
      <c r="E14" s="78">
        <v>5</v>
      </c>
      <c r="F14" s="78">
        <v>6</v>
      </c>
      <c r="G14" s="78">
        <v>7</v>
      </c>
    </row>
    <row r="15" spans="1:7" ht="24.95" customHeight="1" x14ac:dyDescent="0.25">
      <c r="A15" s="64" t="s">
        <v>59</v>
      </c>
      <c r="B15" s="64" t="s">
        <v>59</v>
      </c>
      <c r="C15" s="80" t="s">
        <v>67</v>
      </c>
      <c r="D15" s="39">
        <v>4</v>
      </c>
      <c r="E15" s="41">
        <v>0.33833200000000002</v>
      </c>
      <c r="F15" s="41">
        <v>0.30562099999999998</v>
      </c>
      <c r="G15" s="13">
        <f t="shared" ref="G15:G62" si="0">E15-F15</f>
        <v>3.2711000000000046E-2</v>
      </c>
    </row>
    <row r="16" spans="1:7" ht="24.95" customHeight="1" x14ac:dyDescent="0.25">
      <c r="A16" s="84" t="s">
        <v>60</v>
      </c>
      <c r="B16" s="84" t="s">
        <v>60</v>
      </c>
      <c r="C16" s="80" t="s">
        <v>94</v>
      </c>
      <c r="D16" s="39">
        <v>7</v>
      </c>
      <c r="E16" s="41">
        <v>1E-4</v>
      </c>
      <c r="F16" s="41">
        <v>2.4899999999999998E-4</v>
      </c>
      <c r="G16" s="13">
        <f t="shared" si="0"/>
        <v>-1.4899999999999999E-4</v>
      </c>
    </row>
    <row r="17" spans="1:8" ht="24.95" customHeight="1" x14ac:dyDescent="0.25">
      <c r="A17" s="84" t="s">
        <v>60</v>
      </c>
      <c r="B17" s="84" t="s">
        <v>60</v>
      </c>
      <c r="C17" s="80" t="s">
        <v>4</v>
      </c>
      <c r="D17" s="39">
        <v>6</v>
      </c>
      <c r="E17" s="18">
        <v>1E-4</v>
      </c>
      <c r="F17" s="18">
        <v>4.4200000000000001E-4</v>
      </c>
      <c r="G17" s="13">
        <f t="shared" si="0"/>
        <v>-3.4200000000000002E-4</v>
      </c>
      <c r="H17" s="37"/>
    </row>
    <row r="18" spans="1:8" ht="24.95" customHeight="1" x14ac:dyDescent="0.25">
      <c r="A18" s="64" t="s">
        <v>59</v>
      </c>
      <c r="B18" s="64" t="s">
        <v>59</v>
      </c>
      <c r="C18" s="80" t="s">
        <v>5</v>
      </c>
      <c r="D18" s="39">
        <v>7</v>
      </c>
      <c r="E18" s="41">
        <v>2.9999999999999997E-4</v>
      </c>
      <c r="F18" s="41">
        <v>1.3100000000000001E-4</v>
      </c>
      <c r="G18" s="13">
        <f>E18-F18</f>
        <v>1.6899999999999996E-4</v>
      </c>
      <c r="H18" s="37"/>
    </row>
    <row r="19" spans="1:8" ht="24.95" customHeight="1" x14ac:dyDescent="0.25">
      <c r="A19" s="64" t="s">
        <v>59</v>
      </c>
      <c r="B19" s="64" t="s">
        <v>59</v>
      </c>
      <c r="C19" s="19" t="s">
        <v>132</v>
      </c>
      <c r="D19" s="40">
        <v>6</v>
      </c>
      <c r="E19" s="41">
        <v>5.0000000000000001E-4</v>
      </c>
      <c r="F19" s="41">
        <v>4.3100000000000001E-4</v>
      </c>
      <c r="G19" s="13">
        <f>E20-F19</f>
        <v>6.8999999999999997E-5</v>
      </c>
    </row>
    <row r="20" spans="1:8" ht="24.95" customHeight="1" x14ac:dyDescent="0.25">
      <c r="A20" s="84" t="s">
        <v>60</v>
      </c>
      <c r="B20" s="84" t="s">
        <v>60</v>
      </c>
      <c r="C20" s="19" t="s">
        <v>132</v>
      </c>
      <c r="D20" s="40">
        <v>6</v>
      </c>
      <c r="E20" s="41">
        <v>5.0000000000000001E-4</v>
      </c>
      <c r="F20" s="41">
        <v>3.6000000000000002E-4</v>
      </c>
      <c r="G20" s="13">
        <f>E20-F20</f>
        <v>1.3999999999999999E-4</v>
      </c>
    </row>
    <row r="21" spans="1:8" ht="24.95" customHeight="1" x14ac:dyDescent="0.25">
      <c r="A21" s="84" t="s">
        <v>60</v>
      </c>
      <c r="B21" s="84" t="s">
        <v>60</v>
      </c>
      <c r="C21" s="19" t="s">
        <v>6</v>
      </c>
      <c r="D21" s="40">
        <v>6</v>
      </c>
      <c r="E21" s="41">
        <v>1E-3</v>
      </c>
      <c r="F21" s="41">
        <v>3.5500000000000001E-4</v>
      </c>
      <c r="G21" s="13">
        <f t="shared" si="0"/>
        <v>6.4499999999999996E-4</v>
      </c>
      <c r="H21" s="37"/>
    </row>
    <row r="22" spans="1:8" ht="24.95" customHeight="1" x14ac:dyDescent="0.25">
      <c r="A22" s="46" t="s">
        <v>14</v>
      </c>
      <c r="B22" s="46" t="s">
        <v>14</v>
      </c>
      <c r="C22" s="19" t="s">
        <v>7</v>
      </c>
      <c r="D22" s="40">
        <v>6</v>
      </c>
      <c r="E22" s="41">
        <v>0</v>
      </c>
      <c r="F22" s="41">
        <v>4.4999999999999999E-4</v>
      </c>
      <c r="G22" s="13">
        <f t="shared" si="0"/>
        <v>-4.4999999999999999E-4</v>
      </c>
      <c r="H22" s="37"/>
    </row>
    <row r="23" spans="1:8" ht="24.95" customHeight="1" x14ac:dyDescent="0.25">
      <c r="A23" s="46" t="s">
        <v>14</v>
      </c>
      <c r="B23" s="46" t="s">
        <v>14</v>
      </c>
      <c r="C23" s="21" t="s">
        <v>8</v>
      </c>
      <c r="D23" s="40">
        <v>6</v>
      </c>
      <c r="E23" s="44">
        <v>5.0000000000000001E-4</v>
      </c>
      <c r="F23" s="44">
        <v>3.3100000000000002E-4</v>
      </c>
      <c r="G23" s="13">
        <f t="shared" si="0"/>
        <v>1.6899999999999999E-4</v>
      </c>
      <c r="H23" s="37"/>
    </row>
    <row r="24" spans="1:8" ht="24.95" customHeight="1" x14ac:dyDescent="0.25">
      <c r="A24" s="84" t="s">
        <v>60</v>
      </c>
      <c r="B24" s="84" t="s">
        <v>60</v>
      </c>
      <c r="C24" s="21" t="s">
        <v>8</v>
      </c>
      <c r="D24" s="40">
        <v>6</v>
      </c>
      <c r="E24" s="44">
        <v>2.9999999999999997E-4</v>
      </c>
      <c r="F24" s="44">
        <v>3.6900000000000002E-4</v>
      </c>
      <c r="G24" s="13">
        <f t="shared" si="0"/>
        <v>-6.9000000000000051E-5</v>
      </c>
      <c r="H24" s="37"/>
    </row>
    <row r="25" spans="1:8" ht="24.95" customHeight="1" x14ac:dyDescent="0.25">
      <c r="A25" s="46" t="s">
        <v>14</v>
      </c>
      <c r="B25" s="46" t="s">
        <v>14</v>
      </c>
      <c r="C25" s="19" t="s">
        <v>9</v>
      </c>
      <c r="D25" s="40">
        <v>5</v>
      </c>
      <c r="E25" s="41">
        <v>9.4999999999999998E-3</v>
      </c>
      <c r="F25" s="41">
        <v>1.2037000000000001E-2</v>
      </c>
      <c r="G25" s="13">
        <f t="shared" si="0"/>
        <v>-2.5370000000000011E-3</v>
      </c>
    </row>
    <row r="26" spans="1:8" ht="24.95" customHeight="1" x14ac:dyDescent="0.25">
      <c r="A26" s="64" t="s">
        <v>59</v>
      </c>
      <c r="B26" s="64" t="s">
        <v>74</v>
      </c>
      <c r="C26" s="15" t="s">
        <v>10</v>
      </c>
      <c r="D26" s="40">
        <v>5</v>
      </c>
      <c r="E26" s="12">
        <v>1.2500000000000001E-2</v>
      </c>
      <c r="F26" s="12">
        <v>4.7410000000000004E-3</v>
      </c>
      <c r="G26" s="13">
        <f t="shared" si="0"/>
        <v>7.7590000000000003E-3</v>
      </c>
    </row>
    <row r="27" spans="1:8" ht="24.95" customHeight="1" x14ac:dyDescent="0.25">
      <c r="A27" s="46" t="s">
        <v>162</v>
      </c>
      <c r="B27" s="46" t="s">
        <v>162</v>
      </c>
      <c r="C27" s="15" t="s">
        <v>11</v>
      </c>
      <c r="D27" s="40">
        <v>5</v>
      </c>
      <c r="E27" s="12">
        <v>2E-3</v>
      </c>
      <c r="F27" s="12">
        <v>7.2020000000000001E-3</v>
      </c>
      <c r="G27" s="13">
        <f t="shared" si="0"/>
        <v>-5.202E-3</v>
      </c>
    </row>
    <row r="28" spans="1:8" ht="24.95" customHeight="1" x14ac:dyDescent="0.25">
      <c r="A28" s="66" t="s">
        <v>15</v>
      </c>
      <c r="B28" s="66" t="s">
        <v>15</v>
      </c>
      <c r="C28" s="15" t="s">
        <v>91</v>
      </c>
      <c r="D28" s="40">
        <v>5</v>
      </c>
      <c r="E28" s="12">
        <v>3.5999999999999997E-2</v>
      </c>
      <c r="F28" s="12">
        <v>2.3449000000000001E-2</v>
      </c>
      <c r="G28" s="13">
        <f t="shared" si="0"/>
        <v>1.2550999999999996E-2</v>
      </c>
    </row>
    <row r="29" spans="1:8" ht="24.95" customHeight="1" x14ac:dyDescent="0.25">
      <c r="A29" s="88" t="s">
        <v>59</v>
      </c>
      <c r="B29" s="88" t="s">
        <v>59</v>
      </c>
      <c r="C29" s="26" t="s">
        <v>126</v>
      </c>
      <c r="D29" s="40">
        <v>5</v>
      </c>
      <c r="E29" s="12">
        <v>8.9770000000000006E-3</v>
      </c>
      <c r="F29" s="12">
        <v>1.1802E-2</v>
      </c>
      <c r="G29" s="89">
        <f t="shared" si="0"/>
        <v>-2.8249999999999994E-3</v>
      </c>
    </row>
    <row r="30" spans="1:8" ht="24.95" customHeight="1" x14ac:dyDescent="0.25">
      <c r="A30" s="64" t="s">
        <v>59</v>
      </c>
      <c r="B30" s="88" t="s">
        <v>59</v>
      </c>
      <c r="C30" s="29" t="s">
        <v>13</v>
      </c>
      <c r="D30" s="40">
        <v>7</v>
      </c>
      <c r="E30" s="12">
        <v>4.0200000000000001E-4</v>
      </c>
      <c r="F30" s="12">
        <v>0</v>
      </c>
      <c r="G30" s="13">
        <f t="shared" si="0"/>
        <v>4.0200000000000001E-4</v>
      </c>
    </row>
    <row r="31" spans="1:8" ht="24.95" customHeight="1" x14ac:dyDescent="0.25">
      <c r="A31" s="46" t="s">
        <v>14</v>
      </c>
      <c r="B31" s="46" t="s">
        <v>14</v>
      </c>
      <c r="C31" s="30" t="s">
        <v>98</v>
      </c>
      <c r="D31" s="40">
        <v>6</v>
      </c>
      <c r="E31" s="12">
        <v>4.0000000000000001E-3</v>
      </c>
      <c r="F31" s="12">
        <v>8.1999999999999998E-4</v>
      </c>
      <c r="G31" s="13">
        <f t="shared" si="0"/>
        <v>3.1800000000000001E-3</v>
      </c>
    </row>
    <row r="32" spans="1:8" ht="24.95" customHeight="1" x14ac:dyDescent="0.25">
      <c r="A32" s="46" t="s">
        <v>14</v>
      </c>
      <c r="B32" s="46" t="s">
        <v>14</v>
      </c>
      <c r="C32" s="20" t="s">
        <v>127</v>
      </c>
      <c r="D32" s="39">
        <v>7</v>
      </c>
      <c r="E32" s="12">
        <v>0</v>
      </c>
      <c r="F32" s="12">
        <v>0</v>
      </c>
      <c r="G32" s="13">
        <f t="shared" si="0"/>
        <v>0</v>
      </c>
    </row>
    <row r="33" spans="1:7" ht="24.95" customHeight="1" x14ac:dyDescent="0.25">
      <c r="A33" s="66" t="s">
        <v>15</v>
      </c>
      <c r="B33" s="66" t="s">
        <v>15</v>
      </c>
      <c r="C33" s="92" t="s">
        <v>78</v>
      </c>
      <c r="D33" s="40">
        <v>6</v>
      </c>
      <c r="E33" s="12">
        <v>1E-3</v>
      </c>
      <c r="F33" s="12">
        <v>1.2719999999999999E-3</v>
      </c>
      <c r="G33" s="13">
        <f t="shared" si="0"/>
        <v>-2.7199999999999989E-4</v>
      </c>
    </row>
    <row r="34" spans="1:7" ht="24.95" customHeight="1" x14ac:dyDescent="0.25">
      <c r="A34" s="46" t="s">
        <v>14</v>
      </c>
      <c r="B34" s="46" t="s">
        <v>14</v>
      </c>
      <c r="C34" s="93" t="s">
        <v>79</v>
      </c>
      <c r="D34" s="40">
        <v>6</v>
      </c>
      <c r="E34" s="81">
        <v>0</v>
      </c>
      <c r="F34" s="81">
        <v>0</v>
      </c>
      <c r="G34" s="13">
        <f t="shared" si="0"/>
        <v>0</v>
      </c>
    </row>
    <row r="35" spans="1:7" ht="24.95" customHeight="1" x14ac:dyDescent="0.25">
      <c r="A35" s="84" t="s">
        <v>60</v>
      </c>
      <c r="B35" s="84" t="s">
        <v>60</v>
      </c>
      <c r="C35" s="20" t="s">
        <v>16</v>
      </c>
      <c r="D35" s="39">
        <v>6</v>
      </c>
      <c r="E35" s="12">
        <v>1.3999999999999999E-4</v>
      </c>
      <c r="F35" s="12">
        <v>1.4300000000000001E-4</v>
      </c>
      <c r="G35" s="13">
        <f t="shared" si="0"/>
        <v>-3.0000000000000187E-6</v>
      </c>
    </row>
    <row r="36" spans="1:7" ht="24.95" customHeight="1" x14ac:dyDescent="0.25">
      <c r="A36" s="64" t="s">
        <v>59</v>
      </c>
      <c r="B36" s="65" t="s">
        <v>59</v>
      </c>
      <c r="C36" s="20" t="s">
        <v>189</v>
      </c>
      <c r="D36" s="39">
        <v>5</v>
      </c>
      <c r="E36" s="12">
        <v>6.5000000000000002E-2</v>
      </c>
      <c r="F36" s="12">
        <v>0.13069700000000001</v>
      </c>
      <c r="G36" s="13">
        <f t="shared" si="0"/>
        <v>-6.5697000000000005E-2</v>
      </c>
    </row>
    <row r="37" spans="1:7" ht="24.95" customHeight="1" x14ac:dyDescent="0.25">
      <c r="A37" s="46" t="s">
        <v>14</v>
      </c>
      <c r="B37" s="46" t="s">
        <v>14</v>
      </c>
      <c r="C37" s="20" t="s">
        <v>17</v>
      </c>
      <c r="D37" s="40">
        <v>6</v>
      </c>
      <c r="E37" s="12">
        <v>1E-4</v>
      </c>
      <c r="F37" s="12">
        <v>0</v>
      </c>
      <c r="G37" s="13">
        <f t="shared" si="0"/>
        <v>1E-4</v>
      </c>
    </row>
    <row r="38" spans="1:7" ht="24.95" customHeight="1" x14ac:dyDescent="0.25">
      <c r="A38" s="66" t="s">
        <v>15</v>
      </c>
      <c r="B38" s="66" t="s">
        <v>15</v>
      </c>
      <c r="C38" s="20" t="s">
        <v>18</v>
      </c>
      <c r="D38" s="40">
        <v>7</v>
      </c>
      <c r="E38" s="12">
        <v>0</v>
      </c>
      <c r="F38" s="12">
        <v>0</v>
      </c>
      <c r="G38" s="13">
        <f t="shared" si="0"/>
        <v>0</v>
      </c>
    </row>
    <row r="39" spans="1:7" ht="24.95" customHeight="1" x14ac:dyDescent="0.25">
      <c r="A39" s="66" t="s">
        <v>15</v>
      </c>
      <c r="B39" s="66" t="s">
        <v>15</v>
      </c>
      <c r="C39" s="20" t="s">
        <v>19</v>
      </c>
      <c r="D39" s="40">
        <v>6</v>
      </c>
      <c r="E39" s="12">
        <v>2.5000000000000001E-3</v>
      </c>
      <c r="F39" s="12">
        <v>1.4760000000000001E-3</v>
      </c>
      <c r="G39" s="13">
        <f t="shared" si="0"/>
        <v>1.024E-3</v>
      </c>
    </row>
    <row r="40" spans="1:7" ht="24.95" customHeight="1" x14ac:dyDescent="0.25">
      <c r="A40" s="46" t="s">
        <v>14</v>
      </c>
      <c r="B40" s="46" t="s">
        <v>14</v>
      </c>
      <c r="C40" s="20" t="s">
        <v>20</v>
      </c>
      <c r="D40" s="40">
        <v>6</v>
      </c>
      <c r="E40" s="12">
        <v>5.0000000000000001E-3</v>
      </c>
      <c r="F40" s="12">
        <v>8.0689999999999998E-3</v>
      </c>
      <c r="G40" s="13">
        <f t="shared" si="0"/>
        <v>-3.0689999999999997E-3</v>
      </c>
    </row>
    <row r="41" spans="1:7" ht="24.95" customHeight="1" x14ac:dyDescent="0.25">
      <c r="A41" s="66" t="s">
        <v>15</v>
      </c>
      <c r="B41" s="66" t="s">
        <v>15</v>
      </c>
      <c r="C41" s="20" t="s">
        <v>21</v>
      </c>
      <c r="D41" s="39">
        <v>7</v>
      </c>
      <c r="E41" s="12">
        <v>1.7E-5</v>
      </c>
      <c r="F41" s="12">
        <v>0</v>
      </c>
      <c r="G41" s="13">
        <f t="shared" si="0"/>
        <v>1.7E-5</v>
      </c>
    </row>
    <row r="42" spans="1:7" ht="24.95" customHeight="1" x14ac:dyDescent="0.25">
      <c r="A42" s="66" t="s">
        <v>15</v>
      </c>
      <c r="B42" s="66" t="s">
        <v>15</v>
      </c>
      <c r="C42" s="20" t="s">
        <v>22</v>
      </c>
      <c r="D42" s="40">
        <v>6</v>
      </c>
      <c r="E42" s="12">
        <v>2.8899999999999998E-4</v>
      </c>
      <c r="F42" s="12">
        <v>4.3399999999999998E-4</v>
      </c>
      <c r="G42" s="13">
        <f t="shared" si="0"/>
        <v>-1.45E-4</v>
      </c>
    </row>
    <row r="43" spans="1:7" ht="24.95" customHeight="1" x14ac:dyDescent="0.25">
      <c r="A43" s="46" t="s">
        <v>162</v>
      </c>
      <c r="B43" s="46" t="s">
        <v>162</v>
      </c>
      <c r="C43" s="20" t="s">
        <v>23</v>
      </c>
      <c r="D43" s="40">
        <v>5</v>
      </c>
      <c r="E43" s="12">
        <v>1.1202999999999999E-2</v>
      </c>
      <c r="F43" s="12">
        <v>6.5880000000000001E-3</v>
      </c>
      <c r="G43" s="13">
        <f t="shared" si="0"/>
        <v>4.6149999999999993E-3</v>
      </c>
    </row>
    <row r="44" spans="1:7" ht="24.95" customHeight="1" x14ac:dyDescent="0.25">
      <c r="A44" s="46" t="s">
        <v>162</v>
      </c>
      <c r="B44" s="46" t="s">
        <v>162</v>
      </c>
      <c r="C44" s="20" t="s">
        <v>139</v>
      </c>
      <c r="D44" s="39">
        <v>5</v>
      </c>
      <c r="E44" s="12">
        <v>1.9286000000000001E-2</v>
      </c>
      <c r="F44" s="12">
        <v>1.8571000000000001E-2</v>
      </c>
      <c r="G44" s="13">
        <f t="shared" si="0"/>
        <v>7.1500000000000036E-4</v>
      </c>
    </row>
    <row r="45" spans="1:7" ht="24.95" customHeight="1" x14ac:dyDescent="0.25">
      <c r="A45" s="46" t="s">
        <v>14</v>
      </c>
      <c r="B45" s="46" t="s">
        <v>14</v>
      </c>
      <c r="C45" s="20" t="s">
        <v>24</v>
      </c>
      <c r="D45" s="40">
        <v>6</v>
      </c>
      <c r="E45" s="12">
        <v>1.3140000000000001E-3</v>
      </c>
      <c r="F45" s="12">
        <v>9.4499999999999998E-4</v>
      </c>
      <c r="G45" s="13">
        <f t="shared" si="0"/>
        <v>3.6900000000000008E-4</v>
      </c>
    </row>
    <row r="46" spans="1:7" ht="24.95" customHeight="1" x14ac:dyDescent="0.2">
      <c r="A46" s="66" t="s">
        <v>15</v>
      </c>
      <c r="B46" s="66" t="s">
        <v>15</v>
      </c>
      <c r="C46" s="95" t="s">
        <v>80</v>
      </c>
      <c r="D46" s="39">
        <v>7</v>
      </c>
      <c r="E46" s="12">
        <v>2.8499999999999999E-4</v>
      </c>
      <c r="F46" s="12">
        <v>1.46E-4</v>
      </c>
      <c r="G46" s="13">
        <f t="shared" si="0"/>
        <v>1.3899999999999999E-4</v>
      </c>
    </row>
    <row r="47" spans="1:7" ht="24.95" customHeight="1" x14ac:dyDescent="0.25">
      <c r="A47" s="46" t="s">
        <v>162</v>
      </c>
      <c r="B47" s="46" t="s">
        <v>162</v>
      </c>
      <c r="C47" s="20" t="s">
        <v>25</v>
      </c>
      <c r="D47" s="39">
        <v>7</v>
      </c>
      <c r="E47" s="12">
        <v>5.0000000000000002E-5</v>
      </c>
      <c r="F47" s="12">
        <v>0</v>
      </c>
      <c r="G47" s="13">
        <f t="shared" si="0"/>
        <v>5.0000000000000002E-5</v>
      </c>
    </row>
    <row r="48" spans="1:7" ht="24.95" customHeight="1" x14ac:dyDescent="0.25">
      <c r="A48" s="46" t="s">
        <v>14</v>
      </c>
      <c r="B48" s="46" t="s">
        <v>14</v>
      </c>
      <c r="C48" s="27" t="s">
        <v>26</v>
      </c>
      <c r="D48" s="39">
        <v>4</v>
      </c>
      <c r="E48" s="12">
        <v>3.2506E-2</v>
      </c>
      <c r="F48" s="12">
        <v>4.0120999999999997E-2</v>
      </c>
      <c r="G48" s="13">
        <f t="shared" si="0"/>
        <v>-7.6149999999999968E-3</v>
      </c>
    </row>
    <row r="49" spans="1:7" ht="24.95" customHeight="1" x14ac:dyDescent="0.25">
      <c r="A49" s="46" t="s">
        <v>14</v>
      </c>
      <c r="B49" s="46" t="s">
        <v>14</v>
      </c>
      <c r="C49" s="27" t="s">
        <v>26</v>
      </c>
      <c r="D49" s="39">
        <v>5</v>
      </c>
      <c r="E49" s="12">
        <v>3.1977999999999999E-2</v>
      </c>
      <c r="F49" s="12">
        <v>3.6592E-2</v>
      </c>
      <c r="G49" s="13">
        <f t="shared" si="0"/>
        <v>-4.614E-3</v>
      </c>
    </row>
    <row r="50" spans="1:7" ht="24.95" customHeight="1" x14ac:dyDescent="0.25">
      <c r="A50" s="64" t="s">
        <v>61</v>
      </c>
      <c r="B50" s="64" t="s">
        <v>61</v>
      </c>
      <c r="C50" s="20" t="s">
        <v>116</v>
      </c>
      <c r="D50" s="40">
        <v>6</v>
      </c>
      <c r="E50" s="12">
        <v>4.0439999999999999E-3</v>
      </c>
      <c r="F50" s="12">
        <v>4.6350000000000002E-3</v>
      </c>
      <c r="G50" s="13">
        <f t="shared" si="0"/>
        <v>-5.9100000000000038E-4</v>
      </c>
    </row>
    <row r="51" spans="1:7" ht="24.95" customHeight="1" x14ac:dyDescent="0.25">
      <c r="A51" s="66" t="s">
        <v>15</v>
      </c>
      <c r="B51" s="66" t="s">
        <v>15</v>
      </c>
      <c r="C51" s="20" t="s">
        <v>28</v>
      </c>
      <c r="D51" s="40">
        <v>6</v>
      </c>
      <c r="E51" s="12">
        <v>1.477E-3</v>
      </c>
      <c r="F51" s="12">
        <v>1.2229999999999999E-3</v>
      </c>
      <c r="G51" s="13">
        <f t="shared" si="0"/>
        <v>2.540000000000001E-4</v>
      </c>
    </row>
    <row r="52" spans="1:7" ht="24.95" customHeight="1" x14ac:dyDescent="0.25">
      <c r="A52" s="64" t="s">
        <v>61</v>
      </c>
      <c r="B52" s="64" t="s">
        <v>61</v>
      </c>
      <c r="C52" s="28" t="s">
        <v>77</v>
      </c>
      <c r="D52" s="40">
        <v>5</v>
      </c>
      <c r="E52" s="12">
        <v>3.643E-3</v>
      </c>
      <c r="F52" s="12">
        <v>1.815E-3</v>
      </c>
      <c r="G52" s="13">
        <f t="shared" si="0"/>
        <v>1.828E-3</v>
      </c>
    </row>
    <row r="53" spans="1:7" ht="24.95" customHeight="1" x14ac:dyDescent="0.25">
      <c r="A53" s="66" t="s">
        <v>15</v>
      </c>
      <c r="B53" s="66" t="s">
        <v>15</v>
      </c>
      <c r="C53" s="27" t="s">
        <v>29</v>
      </c>
      <c r="D53" s="39">
        <v>4</v>
      </c>
      <c r="E53" s="12">
        <v>2.4306000000000001E-2</v>
      </c>
      <c r="F53" s="12">
        <v>3.7275999999999997E-2</v>
      </c>
      <c r="G53" s="13">
        <f t="shared" si="0"/>
        <v>-1.2969999999999995E-2</v>
      </c>
    </row>
    <row r="54" spans="1:7" ht="24.95" customHeight="1" x14ac:dyDescent="0.25">
      <c r="A54" s="66" t="s">
        <v>15</v>
      </c>
      <c r="B54" s="66" t="s">
        <v>15</v>
      </c>
      <c r="C54" s="27" t="s">
        <v>29</v>
      </c>
      <c r="D54" s="39">
        <v>6</v>
      </c>
      <c r="E54" s="12">
        <v>5.3189999999999999E-3</v>
      </c>
      <c r="F54" s="12">
        <v>6.6490000000000004E-3</v>
      </c>
      <c r="G54" s="13">
        <f t="shared" si="0"/>
        <v>-1.3300000000000005E-3</v>
      </c>
    </row>
    <row r="55" spans="1:7" ht="24.95" customHeight="1" x14ac:dyDescent="0.25">
      <c r="A55" s="66" t="s">
        <v>15</v>
      </c>
      <c r="B55" s="66" t="s">
        <v>15</v>
      </c>
      <c r="C55" s="20" t="s">
        <v>30</v>
      </c>
      <c r="D55" s="40">
        <v>6</v>
      </c>
      <c r="E55" s="12">
        <v>0</v>
      </c>
      <c r="F55" s="12">
        <v>0</v>
      </c>
      <c r="G55" s="13">
        <f t="shared" si="0"/>
        <v>0</v>
      </c>
    </row>
    <row r="56" spans="1:7" ht="24.95" customHeight="1" x14ac:dyDescent="0.25">
      <c r="A56" s="46" t="s">
        <v>14</v>
      </c>
      <c r="B56" s="46" t="s">
        <v>14</v>
      </c>
      <c r="C56" s="15" t="s">
        <v>31</v>
      </c>
      <c r="D56" s="40">
        <v>7</v>
      </c>
      <c r="E56" s="12">
        <v>0</v>
      </c>
      <c r="F56" s="12">
        <v>0</v>
      </c>
      <c r="G56" s="13">
        <f>E56-F56</f>
        <v>0</v>
      </c>
    </row>
    <row r="57" spans="1:7" ht="24.95" customHeight="1" x14ac:dyDescent="0.25">
      <c r="A57" s="66" t="s">
        <v>15</v>
      </c>
      <c r="B57" s="66" t="s">
        <v>15</v>
      </c>
      <c r="C57" s="20" t="s">
        <v>33</v>
      </c>
      <c r="D57" s="39">
        <v>7</v>
      </c>
      <c r="E57" s="12">
        <v>2.7799999999999998E-4</v>
      </c>
      <c r="F57" s="12">
        <v>0</v>
      </c>
      <c r="G57" s="13">
        <f t="shared" si="0"/>
        <v>2.7799999999999998E-4</v>
      </c>
    </row>
    <row r="58" spans="1:7" ht="24.95" customHeight="1" x14ac:dyDescent="0.25">
      <c r="A58" s="46" t="s">
        <v>162</v>
      </c>
      <c r="B58" s="46" t="s">
        <v>162</v>
      </c>
      <c r="C58" s="20" t="s">
        <v>34</v>
      </c>
      <c r="D58" s="40">
        <v>5</v>
      </c>
      <c r="E58" s="12">
        <v>5.8459999999999996E-3</v>
      </c>
      <c r="F58" s="12">
        <v>7.2139999999999999E-3</v>
      </c>
      <c r="G58" s="13">
        <f t="shared" si="0"/>
        <v>-1.3680000000000003E-3</v>
      </c>
    </row>
    <row r="59" spans="1:7" ht="24.95" customHeight="1" x14ac:dyDescent="0.25">
      <c r="A59" s="84" t="s">
        <v>60</v>
      </c>
      <c r="B59" s="84" t="s">
        <v>60</v>
      </c>
      <c r="C59" s="20" t="s">
        <v>35</v>
      </c>
      <c r="D59" s="40">
        <v>7</v>
      </c>
      <c r="E59" s="12">
        <v>0</v>
      </c>
      <c r="F59" s="12">
        <v>3.4600000000000001E-4</v>
      </c>
      <c r="G59" s="13">
        <f t="shared" si="0"/>
        <v>-3.4600000000000001E-4</v>
      </c>
    </row>
    <row r="60" spans="1:7" ht="24.95" customHeight="1" x14ac:dyDescent="0.25">
      <c r="A60" s="84" t="s">
        <v>60</v>
      </c>
      <c r="B60" s="84" t="s">
        <v>60</v>
      </c>
      <c r="C60" s="20" t="s">
        <v>35</v>
      </c>
      <c r="D60" s="39">
        <v>6</v>
      </c>
      <c r="E60" s="12">
        <v>0</v>
      </c>
      <c r="F60" s="12">
        <v>5.6099999999999998E-4</v>
      </c>
      <c r="G60" s="13">
        <f t="shared" si="0"/>
        <v>-5.6099999999999998E-4</v>
      </c>
    </row>
    <row r="61" spans="1:7" ht="24.95" customHeight="1" x14ac:dyDescent="0.25">
      <c r="A61" s="66" t="s">
        <v>15</v>
      </c>
      <c r="B61" s="66" t="s">
        <v>15</v>
      </c>
      <c r="C61" s="20" t="s">
        <v>36</v>
      </c>
      <c r="D61" s="40">
        <v>6</v>
      </c>
      <c r="E61" s="12">
        <v>0</v>
      </c>
      <c r="F61" s="12">
        <v>0</v>
      </c>
      <c r="G61" s="13">
        <f t="shared" si="0"/>
        <v>0</v>
      </c>
    </row>
    <row r="62" spans="1:7" ht="24.95" customHeight="1" x14ac:dyDescent="0.25">
      <c r="A62" s="46" t="s">
        <v>162</v>
      </c>
      <c r="B62" s="46" t="s">
        <v>162</v>
      </c>
      <c r="C62" s="20" t="s">
        <v>37</v>
      </c>
      <c r="D62" s="40">
        <v>6</v>
      </c>
      <c r="E62" s="12">
        <v>5.8E-5</v>
      </c>
      <c r="F62" s="12">
        <v>1.485E-3</v>
      </c>
      <c r="G62" s="13">
        <f t="shared" si="0"/>
        <v>-1.4269999999999999E-3</v>
      </c>
    </row>
    <row r="63" spans="1:7" ht="24.95" customHeight="1" x14ac:dyDescent="0.25">
      <c r="A63" s="46" t="s">
        <v>14</v>
      </c>
      <c r="B63" s="46" t="s">
        <v>14</v>
      </c>
      <c r="C63" s="20" t="s">
        <v>173</v>
      </c>
      <c r="D63" s="39">
        <v>7</v>
      </c>
      <c r="E63" s="12">
        <v>0</v>
      </c>
      <c r="F63" s="12">
        <v>0</v>
      </c>
      <c r="G63" s="13">
        <f>E63-F63</f>
        <v>0</v>
      </c>
    </row>
    <row r="64" spans="1:7" ht="24.95" customHeight="1" x14ac:dyDescent="0.25">
      <c r="A64" s="46" t="s">
        <v>162</v>
      </c>
      <c r="B64" s="46" t="s">
        <v>162</v>
      </c>
      <c r="C64" s="20" t="s">
        <v>39</v>
      </c>
      <c r="D64" s="40">
        <v>5</v>
      </c>
      <c r="E64" s="12">
        <v>1.2999999999999999E-2</v>
      </c>
      <c r="F64" s="12">
        <v>1.6468E-2</v>
      </c>
      <c r="G64" s="13">
        <f>E64-F64</f>
        <v>-3.4680000000000006E-3</v>
      </c>
    </row>
    <row r="65" spans="1:7" ht="24.95" customHeight="1" x14ac:dyDescent="0.25">
      <c r="A65" s="46" t="s">
        <v>162</v>
      </c>
      <c r="B65" s="46" t="s">
        <v>162</v>
      </c>
      <c r="C65" s="20" t="s">
        <v>39</v>
      </c>
      <c r="D65" s="40">
        <v>6</v>
      </c>
      <c r="E65" s="12">
        <v>2.8382000000000001E-2</v>
      </c>
      <c r="F65" s="12">
        <v>2.1141E-2</v>
      </c>
      <c r="G65" s="13">
        <f>E65-F65</f>
        <v>7.2410000000000009E-3</v>
      </c>
    </row>
    <row r="66" spans="1:7" ht="24.95" customHeight="1" x14ac:dyDescent="0.25">
      <c r="A66" s="46" t="s">
        <v>14</v>
      </c>
      <c r="B66" s="46" t="s">
        <v>14</v>
      </c>
      <c r="C66" s="20" t="s">
        <v>40</v>
      </c>
      <c r="D66" s="39">
        <v>4</v>
      </c>
      <c r="E66" s="12">
        <v>0.119681</v>
      </c>
      <c r="F66" s="12">
        <v>0.120285</v>
      </c>
      <c r="G66" s="13">
        <f t="shared" ref="G66:G99" si="1">E66-F66</f>
        <v>-6.0400000000000731E-4</v>
      </c>
    </row>
    <row r="67" spans="1:7" ht="24.95" customHeight="1" x14ac:dyDescent="0.25">
      <c r="A67" s="46" t="s">
        <v>14</v>
      </c>
      <c r="B67" s="46" t="s">
        <v>14</v>
      </c>
      <c r="C67" s="20" t="s">
        <v>41</v>
      </c>
      <c r="D67" s="40">
        <v>6</v>
      </c>
      <c r="E67" s="12">
        <v>1.7750000000000001E-3</v>
      </c>
      <c r="F67" s="12">
        <v>1.836E-3</v>
      </c>
      <c r="G67" s="13">
        <f t="shared" si="1"/>
        <v>-6.0999999999999856E-5</v>
      </c>
    </row>
    <row r="68" spans="1:7" ht="24.95" customHeight="1" x14ac:dyDescent="0.25">
      <c r="A68" s="66" t="s">
        <v>15</v>
      </c>
      <c r="B68" s="66" t="s">
        <v>15</v>
      </c>
      <c r="C68" s="20" t="s">
        <v>68</v>
      </c>
      <c r="D68" s="39">
        <v>7</v>
      </c>
      <c r="E68" s="12">
        <v>2.9500000000000001E-4</v>
      </c>
      <c r="F68" s="12">
        <v>0</v>
      </c>
      <c r="G68" s="13">
        <f t="shared" si="1"/>
        <v>2.9500000000000001E-4</v>
      </c>
    </row>
    <row r="69" spans="1:7" ht="24.95" customHeight="1" x14ac:dyDescent="0.25">
      <c r="A69" s="66" t="s">
        <v>42</v>
      </c>
      <c r="B69" s="66" t="s">
        <v>42</v>
      </c>
      <c r="C69" s="20" t="s">
        <v>105</v>
      </c>
      <c r="D69" s="40">
        <v>6</v>
      </c>
      <c r="E69" s="12">
        <v>1E-3</v>
      </c>
      <c r="F69" s="12">
        <v>0</v>
      </c>
      <c r="G69" s="13">
        <f t="shared" si="1"/>
        <v>1E-3</v>
      </c>
    </row>
    <row r="70" spans="1:7" ht="24.95" customHeight="1" x14ac:dyDescent="0.25">
      <c r="A70" s="46" t="s">
        <v>14</v>
      </c>
      <c r="B70" s="46" t="s">
        <v>14</v>
      </c>
      <c r="C70" s="20" t="s">
        <v>43</v>
      </c>
      <c r="D70" s="40">
        <v>6</v>
      </c>
      <c r="E70" s="12">
        <v>1.8936666666666668E-3</v>
      </c>
      <c r="F70" s="12">
        <v>4.254E-3</v>
      </c>
      <c r="G70" s="13">
        <f t="shared" si="1"/>
        <v>-2.3603333333333332E-3</v>
      </c>
    </row>
    <row r="71" spans="1:7" ht="24.95" customHeight="1" x14ac:dyDescent="0.25">
      <c r="A71" s="84" t="s">
        <v>60</v>
      </c>
      <c r="B71" s="84" t="s">
        <v>60</v>
      </c>
      <c r="C71" s="20" t="s">
        <v>44</v>
      </c>
      <c r="D71" s="40">
        <v>5</v>
      </c>
      <c r="E71" s="12">
        <v>6.0860000000000003E-3</v>
      </c>
      <c r="F71" s="12">
        <v>0</v>
      </c>
      <c r="G71" s="13">
        <f t="shared" si="1"/>
        <v>6.0860000000000003E-3</v>
      </c>
    </row>
    <row r="72" spans="1:7" ht="24.95" customHeight="1" x14ac:dyDescent="0.25">
      <c r="A72" s="46" t="s">
        <v>14</v>
      </c>
      <c r="B72" s="46" t="s">
        <v>14</v>
      </c>
      <c r="C72" s="20" t="s">
        <v>45</v>
      </c>
      <c r="D72" s="40">
        <v>7</v>
      </c>
      <c r="E72" s="12">
        <v>3.2000000000000003E-4</v>
      </c>
      <c r="F72" s="12">
        <v>0</v>
      </c>
      <c r="G72" s="13">
        <f t="shared" si="1"/>
        <v>3.2000000000000003E-4</v>
      </c>
    </row>
    <row r="73" spans="1:7" ht="24.95" customHeight="1" x14ac:dyDescent="0.25">
      <c r="A73" s="46" t="s">
        <v>162</v>
      </c>
      <c r="B73" s="46" t="s">
        <v>162</v>
      </c>
      <c r="C73" s="20" t="s">
        <v>46</v>
      </c>
      <c r="D73" s="40">
        <v>6</v>
      </c>
      <c r="E73" s="12">
        <v>5.6999999999999998E-4</v>
      </c>
      <c r="F73" s="12">
        <v>0</v>
      </c>
      <c r="G73" s="13">
        <f t="shared" si="1"/>
        <v>5.6999999999999998E-4</v>
      </c>
    </row>
    <row r="74" spans="1:7" ht="24.95" customHeight="1" x14ac:dyDescent="0.25">
      <c r="A74" s="46" t="s">
        <v>62</v>
      </c>
      <c r="B74" s="84" t="s">
        <v>60</v>
      </c>
      <c r="C74" s="20" t="s">
        <v>47</v>
      </c>
      <c r="D74" s="40">
        <v>5</v>
      </c>
      <c r="E74" s="12">
        <v>1.8221000000000001E-2</v>
      </c>
      <c r="F74" s="12">
        <v>0</v>
      </c>
      <c r="G74" s="13">
        <f>E74-F74</f>
        <v>1.8221000000000001E-2</v>
      </c>
    </row>
    <row r="75" spans="1:7" ht="24.95" customHeight="1" x14ac:dyDescent="0.25">
      <c r="A75" s="46" t="s">
        <v>62</v>
      </c>
      <c r="B75" s="84" t="s">
        <v>60</v>
      </c>
      <c r="C75" s="20" t="s">
        <v>48</v>
      </c>
      <c r="D75" s="40">
        <v>5</v>
      </c>
      <c r="E75" s="12">
        <v>7.0150000000000004E-3</v>
      </c>
      <c r="F75" s="12">
        <v>9.8209999999999999E-3</v>
      </c>
      <c r="G75" s="13">
        <f t="shared" si="1"/>
        <v>-2.8059999999999995E-3</v>
      </c>
    </row>
    <row r="76" spans="1:7" ht="24.95" customHeight="1" x14ac:dyDescent="0.25">
      <c r="A76" s="46" t="s">
        <v>27</v>
      </c>
      <c r="B76" s="46" t="s">
        <v>27</v>
      </c>
      <c r="C76" s="20" t="s">
        <v>146</v>
      </c>
      <c r="D76" s="39">
        <v>4</v>
      </c>
      <c r="E76" s="12">
        <v>8.352E-3</v>
      </c>
      <c r="F76" s="12">
        <v>2.1285999999999999E-2</v>
      </c>
      <c r="G76" s="13">
        <f t="shared" si="1"/>
        <v>-1.2933999999999999E-2</v>
      </c>
    </row>
    <row r="77" spans="1:7" ht="24.95" customHeight="1" x14ac:dyDescent="0.25">
      <c r="A77" s="64" t="s">
        <v>61</v>
      </c>
      <c r="B77" s="64" t="s">
        <v>61</v>
      </c>
      <c r="C77" s="20" t="s">
        <v>49</v>
      </c>
      <c r="D77" s="39">
        <v>6</v>
      </c>
      <c r="E77" s="12">
        <v>4.73E-4</v>
      </c>
      <c r="F77" s="12">
        <v>0.14030999999999999</v>
      </c>
      <c r="G77" s="13">
        <f t="shared" si="1"/>
        <v>-0.13983699999999999</v>
      </c>
    </row>
    <row r="78" spans="1:7" ht="24.95" customHeight="1" x14ac:dyDescent="0.25">
      <c r="A78" s="46" t="s">
        <v>14</v>
      </c>
      <c r="B78" s="46" t="s">
        <v>14</v>
      </c>
      <c r="C78" s="20" t="s">
        <v>50</v>
      </c>
      <c r="D78" s="40">
        <v>4</v>
      </c>
      <c r="E78" s="12">
        <v>0.23808000000000001</v>
      </c>
      <c r="F78" s="12">
        <v>4.3014999999999998E-2</v>
      </c>
      <c r="G78" s="13">
        <f t="shared" si="1"/>
        <v>0.19506500000000002</v>
      </c>
    </row>
    <row r="79" spans="1:7" ht="24.95" customHeight="1" x14ac:dyDescent="0.25">
      <c r="A79" s="46" t="s">
        <v>14</v>
      </c>
      <c r="B79" s="46" t="s">
        <v>14</v>
      </c>
      <c r="C79" s="20" t="s">
        <v>143</v>
      </c>
      <c r="D79" s="40">
        <v>6</v>
      </c>
      <c r="E79" s="12">
        <v>2.2000000000000001E-3</v>
      </c>
      <c r="F79" s="12">
        <v>2.245E-3</v>
      </c>
      <c r="G79" s="13">
        <f t="shared" si="1"/>
        <v>-4.4999999999999901E-5</v>
      </c>
    </row>
    <row r="80" spans="1:7" ht="24.95" customHeight="1" x14ac:dyDescent="0.25">
      <c r="A80" s="46" t="s">
        <v>14</v>
      </c>
      <c r="B80" s="46" t="s">
        <v>14</v>
      </c>
      <c r="C80" s="20" t="s">
        <v>52</v>
      </c>
      <c r="D80" s="40">
        <v>5</v>
      </c>
      <c r="E80" s="12">
        <v>1.44E-2</v>
      </c>
      <c r="F80" s="12">
        <v>1.2052E-2</v>
      </c>
      <c r="G80" s="13">
        <f t="shared" si="1"/>
        <v>2.3479999999999994E-3</v>
      </c>
    </row>
    <row r="81" spans="1:7" ht="24.95" customHeight="1" x14ac:dyDescent="0.25">
      <c r="A81" s="46" t="s">
        <v>162</v>
      </c>
      <c r="B81" s="46" t="s">
        <v>162</v>
      </c>
      <c r="C81" s="20" t="s">
        <v>53</v>
      </c>
      <c r="D81" s="39">
        <v>4</v>
      </c>
      <c r="E81" s="12">
        <v>0.10342999999999999</v>
      </c>
      <c r="F81" s="12">
        <v>0.135073</v>
      </c>
      <c r="G81" s="13">
        <f t="shared" si="1"/>
        <v>-3.1643000000000004E-2</v>
      </c>
    </row>
    <row r="82" spans="1:7" ht="24.95" customHeight="1" x14ac:dyDescent="0.25">
      <c r="A82" s="46" t="s">
        <v>14</v>
      </c>
      <c r="B82" s="46" t="s">
        <v>14</v>
      </c>
      <c r="C82" s="20" t="s">
        <v>53</v>
      </c>
      <c r="D82" s="39">
        <v>6</v>
      </c>
      <c r="E82" s="12">
        <v>4.9360000000000003E-3</v>
      </c>
      <c r="F82" s="12">
        <v>3.1250000000000002E-3</v>
      </c>
      <c r="G82" s="13">
        <f t="shared" si="1"/>
        <v>1.8110000000000001E-3</v>
      </c>
    </row>
    <row r="83" spans="1:7" ht="24.95" customHeight="1" x14ac:dyDescent="0.25">
      <c r="A83" s="46" t="s">
        <v>162</v>
      </c>
      <c r="B83" s="46" t="s">
        <v>162</v>
      </c>
      <c r="C83" s="20" t="s">
        <v>54</v>
      </c>
      <c r="D83" s="40">
        <v>6</v>
      </c>
      <c r="E83" s="12">
        <v>1.5E-3</v>
      </c>
      <c r="F83" s="12">
        <v>1.462E-3</v>
      </c>
      <c r="G83" s="13">
        <f t="shared" si="1"/>
        <v>3.8000000000000056E-5</v>
      </c>
    </row>
    <row r="84" spans="1:7" ht="24.95" customHeight="1" x14ac:dyDescent="0.25">
      <c r="A84" s="46" t="s">
        <v>14</v>
      </c>
      <c r="B84" s="46" t="s">
        <v>14</v>
      </c>
      <c r="C84" s="20" t="s">
        <v>55</v>
      </c>
      <c r="D84" s="47">
        <v>6</v>
      </c>
      <c r="E84" s="12">
        <v>1.5E-3</v>
      </c>
      <c r="F84" s="12">
        <v>5.0000000000000002E-5</v>
      </c>
      <c r="G84" s="13">
        <f t="shared" si="1"/>
        <v>1.4500000000000001E-3</v>
      </c>
    </row>
    <row r="85" spans="1:7" ht="24.95" customHeight="1" x14ac:dyDescent="0.25">
      <c r="A85" s="46" t="s">
        <v>14</v>
      </c>
      <c r="B85" s="46" t="s">
        <v>14</v>
      </c>
      <c r="C85" s="20" t="s">
        <v>56</v>
      </c>
      <c r="D85" s="39">
        <v>7</v>
      </c>
      <c r="E85" s="12">
        <v>0</v>
      </c>
      <c r="F85" s="12">
        <v>0</v>
      </c>
      <c r="G85" s="13">
        <f t="shared" si="1"/>
        <v>0</v>
      </c>
    </row>
    <row r="86" spans="1:7" ht="24.95" customHeight="1" x14ac:dyDescent="0.25">
      <c r="A86" s="46" t="s">
        <v>14</v>
      </c>
      <c r="B86" s="46" t="s">
        <v>14</v>
      </c>
      <c r="C86" s="20" t="s">
        <v>57</v>
      </c>
      <c r="D86" s="40">
        <v>6</v>
      </c>
      <c r="E86" s="12">
        <v>1.0219999999999999E-3</v>
      </c>
      <c r="F86" s="12">
        <v>7.2300000000000001E-4</v>
      </c>
      <c r="G86" s="13">
        <f t="shared" si="1"/>
        <v>2.989999999999999E-4</v>
      </c>
    </row>
    <row r="87" spans="1:7" ht="24.95" customHeight="1" x14ac:dyDescent="0.25">
      <c r="A87" s="46" t="s">
        <v>14</v>
      </c>
      <c r="B87" s="46" t="s">
        <v>14</v>
      </c>
      <c r="C87" s="20" t="s">
        <v>58</v>
      </c>
      <c r="D87" s="40">
        <v>5</v>
      </c>
      <c r="E87" s="12">
        <v>2.5798000000000001E-2</v>
      </c>
      <c r="F87" s="12">
        <v>2.1385999999999999E-2</v>
      </c>
      <c r="G87" s="13">
        <f t="shared" si="1"/>
        <v>4.4120000000000027E-3</v>
      </c>
    </row>
    <row r="88" spans="1:7" ht="24.95" customHeight="1" x14ac:dyDescent="0.25">
      <c r="A88" s="64" t="s">
        <v>61</v>
      </c>
      <c r="B88" s="64" t="s">
        <v>61</v>
      </c>
      <c r="C88" s="92" t="s">
        <v>93</v>
      </c>
      <c r="D88" s="40">
        <v>6</v>
      </c>
      <c r="E88" s="81">
        <v>7.7399999999999995E-4</v>
      </c>
      <c r="F88" s="81">
        <v>0</v>
      </c>
      <c r="G88" s="89">
        <f t="shared" si="1"/>
        <v>7.7399999999999995E-4</v>
      </c>
    </row>
    <row r="89" spans="1:7" ht="24.95" customHeight="1" x14ac:dyDescent="0.25">
      <c r="A89" s="64" t="s">
        <v>61</v>
      </c>
      <c r="B89" s="64" t="s">
        <v>61</v>
      </c>
      <c r="C89" s="92" t="s">
        <v>63</v>
      </c>
      <c r="D89" s="40">
        <v>6</v>
      </c>
      <c r="E89" s="81">
        <v>0</v>
      </c>
      <c r="F89" s="81">
        <v>0</v>
      </c>
      <c r="G89" s="89">
        <f t="shared" si="1"/>
        <v>0</v>
      </c>
    </row>
    <row r="90" spans="1:7" ht="24.95" customHeight="1" x14ac:dyDescent="0.25">
      <c r="A90" s="64" t="s">
        <v>61</v>
      </c>
      <c r="B90" s="64" t="s">
        <v>61</v>
      </c>
      <c r="C90" s="98" t="s">
        <v>64</v>
      </c>
      <c r="D90" s="40">
        <v>6</v>
      </c>
      <c r="E90" s="81">
        <v>0</v>
      </c>
      <c r="F90" s="81">
        <v>0</v>
      </c>
      <c r="G90" s="89">
        <f t="shared" si="1"/>
        <v>0</v>
      </c>
    </row>
    <row r="91" spans="1:7" ht="24.95" customHeight="1" x14ac:dyDescent="0.25">
      <c r="A91" s="64" t="s">
        <v>61</v>
      </c>
      <c r="B91" s="64" t="s">
        <v>61</v>
      </c>
      <c r="C91" s="98" t="s">
        <v>65</v>
      </c>
      <c r="D91" s="39">
        <v>7</v>
      </c>
      <c r="E91" s="81">
        <v>5.0000000000000001E-4</v>
      </c>
      <c r="F91" s="81">
        <v>0</v>
      </c>
      <c r="G91" s="89">
        <f t="shared" si="1"/>
        <v>5.0000000000000001E-4</v>
      </c>
    </row>
    <row r="92" spans="1:7" ht="24.95" customHeight="1" x14ac:dyDescent="0.25">
      <c r="A92" s="84" t="s">
        <v>60</v>
      </c>
      <c r="B92" s="84" t="s">
        <v>60</v>
      </c>
      <c r="C92" s="99" t="s">
        <v>66</v>
      </c>
      <c r="D92" s="40">
        <v>5</v>
      </c>
      <c r="E92" s="81">
        <v>7.6169999999999996E-3</v>
      </c>
      <c r="F92" s="81">
        <v>6.5989999999999998E-3</v>
      </c>
      <c r="G92" s="89">
        <f t="shared" si="1"/>
        <v>1.0179999999999998E-3</v>
      </c>
    </row>
    <row r="93" spans="1:7" ht="24.95" customHeight="1" x14ac:dyDescent="0.25">
      <c r="A93" s="66" t="s">
        <v>15</v>
      </c>
      <c r="B93" s="66" t="s">
        <v>15</v>
      </c>
      <c r="C93" s="93" t="s">
        <v>92</v>
      </c>
      <c r="D93" s="40">
        <v>7</v>
      </c>
      <c r="E93" s="81">
        <v>0</v>
      </c>
      <c r="F93" s="81">
        <v>0</v>
      </c>
      <c r="G93" s="89">
        <f t="shared" si="1"/>
        <v>0</v>
      </c>
    </row>
    <row r="94" spans="1:7" ht="24.95" customHeight="1" x14ac:dyDescent="0.25">
      <c r="A94" s="66" t="s">
        <v>15</v>
      </c>
      <c r="B94" s="66" t="s">
        <v>15</v>
      </c>
      <c r="C94" s="93" t="s">
        <v>69</v>
      </c>
      <c r="D94" s="40">
        <v>7</v>
      </c>
      <c r="E94" s="81">
        <v>0</v>
      </c>
      <c r="F94" s="81">
        <v>0</v>
      </c>
      <c r="G94" s="89">
        <f t="shared" si="1"/>
        <v>0</v>
      </c>
    </row>
    <row r="95" spans="1:7" ht="24.95" customHeight="1" x14ac:dyDescent="0.25">
      <c r="A95" s="66" t="s">
        <v>15</v>
      </c>
      <c r="B95" s="66" t="s">
        <v>15</v>
      </c>
      <c r="C95" s="92" t="s">
        <v>70</v>
      </c>
      <c r="D95" s="40">
        <v>7</v>
      </c>
      <c r="E95" s="81">
        <v>0</v>
      </c>
      <c r="F95" s="81">
        <v>0</v>
      </c>
      <c r="G95" s="89">
        <f t="shared" si="1"/>
        <v>0</v>
      </c>
    </row>
    <row r="96" spans="1:7" ht="24.95" customHeight="1" x14ac:dyDescent="0.25">
      <c r="A96" s="64" t="s">
        <v>61</v>
      </c>
      <c r="B96" s="64" t="s">
        <v>61</v>
      </c>
      <c r="C96" s="92" t="s">
        <v>71</v>
      </c>
      <c r="D96" s="40">
        <v>7</v>
      </c>
      <c r="E96" s="81">
        <v>0</v>
      </c>
      <c r="F96" s="81">
        <v>0</v>
      </c>
      <c r="G96" s="89">
        <f t="shared" si="1"/>
        <v>0</v>
      </c>
    </row>
    <row r="97" spans="1:7" ht="24.95" customHeight="1" x14ac:dyDescent="0.25">
      <c r="A97" s="66" t="s">
        <v>15</v>
      </c>
      <c r="B97" s="66" t="s">
        <v>15</v>
      </c>
      <c r="C97" s="24" t="s">
        <v>72</v>
      </c>
      <c r="D97" s="40">
        <v>7</v>
      </c>
      <c r="E97" s="81">
        <v>0</v>
      </c>
      <c r="F97" s="81">
        <v>0</v>
      </c>
      <c r="G97" s="89">
        <f t="shared" si="1"/>
        <v>0</v>
      </c>
    </row>
    <row r="98" spans="1:7" ht="24.95" customHeight="1" x14ac:dyDescent="0.25">
      <c r="A98" s="46" t="s">
        <v>14</v>
      </c>
      <c r="B98" s="46" t="s">
        <v>14</v>
      </c>
      <c r="C98" s="92" t="s">
        <v>73</v>
      </c>
      <c r="D98" s="39">
        <v>7</v>
      </c>
      <c r="E98" s="81">
        <v>2.03E-4</v>
      </c>
      <c r="F98" s="81">
        <v>4.3899999999999999E-4</v>
      </c>
      <c r="G98" s="89">
        <f t="shared" si="1"/>
        <v>-2.3599999999999999E-4</v>
      </c>
    </row>
    <row r="99" spans="1:7" ht="24.95" customHeight="1" x14ac:dyDescent="0.25">
      <c r="A99" s="46" t="s">
        <v>14</v>
      </c>
      <c r="B99" s="46" t="s">
        <v>14</v>
      </c>
      <c r="C99" s="99" t="s">
        <v>144</v>
      </c>
      <c r="D99" s="39">
        <v>7</v>
      </c>
      <c r="E99" s="81">
        <v>2.9999999999999997E-4</v>
      </c>
      <c r="F99" s="81">
        <v>0</v>
      </c>
      <c r="G99" s="89">
        <f t="shared" si="1"/>
        <v>2.9999999999999997E-4</v>
      </c>
    </row>
    <row r="100" spans="1:7" ht="24.95" customHeight="1" x14ac:dyDescent="0.25">
      <c r="A100" s="46" t="s">
        <v>15</v>
      </c>
      <c r="B100" s="46" t="s">
        <v>15</v>
      </c>
      <c r="C100" s="99" t="s">
        <v>75</v>
      </c>
      <c r="D100" s="39">
        <v>7</v>
      </c>
      <c r="E100" s="81">
        <v>0</v>
      </c>
      <c r="F100" s="81">
        <v>2.4399999999999999E-4</v>
      </c>
      <c r="G100" s="89">
        <f>E100-F100</f>
        <v>-2.4399999999999999E-4</v>
      </c>
    </row>
    <row r="101" spans="1:7" ht="24.95" customHeight="1" x14ac:dyDescent="0.25">
      <c r="A101" s="46" t="s">
        <v>162</v>
      </c>
      <c r="B101" s="46" t="s">
        <v>162</v>
      </c>
      <c r="C101" s="92" t="s">
        <v>76</v>
      </c>
      <c r="D101" s="40">
        <v>6</v>
      </c>
      <c r="E101" s="100">
        <v>3.6879999999999999E-3</v>
      </c>
      <c r="F101" s="100">
        <v>3.6879999999999999E-3</v>
      </c>
      <c r="G101" s="89">
        <f>E101-F101</f>
        <v>0</v>
      </c>
    </row>
    <row r="102" spans="1:7" ht="24.95" customHeight="1" x14ac:dyDescent="0.2">
      <c r="A102" s="46" t="s">
        <v>162</v>
      </c>
      <c r="B102" s="46" t="s">
        <v>162</v>
      </c>
      <c r="C102" s="101" t="s">
        <v>82</v>
      </c>
      <c r="D102" s="47">
        <v>5</v>
      </c>
      <c r="E102" s="81">
        <v>5.0000000000000001E-3</v>
      </c>
      <c r="F102" s="81">
        <v>4.4320000000000002E-3</v>
      </c>
      <c r="G102" s="89">
        <f>E102-F102</f>
        <v>5.6799999999999993E-4</v>
      </c>
    </row>
    <row r="103" spans="1:7" ht="24.95" customHeight="1" x14ac:dyDescent="0.2">
      <c r="A103" s="46" t="s">
        <v>27</v>
      </c>
      <c r="B103" s="46" t="s">
        <v>27</v>
      </c>
      <c r="C103" s="101" t="s">
        <v>83</v>
      </c>
      <c r="D103" s="40">
        <v>6</v>
      </c>
      <c r="E103" s="81">
        <v>2.0209999999999998E-3</v>
      </c>
      <c r="F103" s="81">
        <v>1.2340000000000001E-3</v>
      </c>
      <c r="G103" s="89">
        <f t="shared" ref="G103:G157" si="2">E103-F103</f>
        <v>7.8699999999999972E-4</v>
      </c>
    </row>
    <row r="104" spans="1:7" ht="24.95" customHeight="1" x14ac:dyDescent="0.2">
      <c r="A104" s="46" t="s">
        <v>27</v>
      </c>
      <c r="B104" s="46" t="s">
        <v>27</v>
      </c>
      <c r="C104" s="101" t="s">
        <v>84</v>
      </c>
      <c r="D104" s="40">
        <v>6</v>
      </c>
      <c r="E104" s="81">
        <v>1.4959999999999999E-3</v>
      </c>
      <c r="F104" s="81">
        <v>1.8519999999999999E-3</v>
      </c>
      <c r="G104" s="89">
        <f t="shared" si="2"/>
        <v>-3.5599999999999998E-4</v>
      </c>
    </row>
    <row r="105" spans="1:7" ht="24.95" customHeight="1" x14ac:dyDescent="0.25">
      <c r="A105" s="103" t="s">
        <v>74</v>
      </c>
      <c r="B105" s="103" t="s">
        <v>74</v>
      </c>
      <c r="C105" s="104" t="s">
        <v>85</v>
      </c>
      <c r="D105" s="40">
        <v>5</v>
      </c>
      <c r="E105" s="81">
        <v>2.1888999999999999E-2</v>
      </c>
      <c r="F105" s="81">
        <v>1.6431000000000001E-2</v>
      </c>
      <c r="G105" s="89">
        <f t="shared" si="2"/>
        <v>5.4579999999999976E-3</v>
      </c>
    </row>
    <row r="106" spans="1:7" ht="24.95" customHeight="1" x14ac:dyDescent="0.25">
      <c r="A106" s="105" t="s">
        <v>59</v>
      </c>
      <c r="B106" s="105" t="s">
        <v>59</v>
      </c>
      <c r="C106" s="104" t="s">
        <v>86</v>
      </c>
      <c r="D106" s="39">
        <v>7</v>
      </c>
      <c r="E106" s="81">
        <v>2.0000000000000001E-4</v>
      </c>
      <c r="F106" s="81">
        <v>7.9999999999999996E-6</v>
      </c>
      <c r="G106" s="89">
        <f t="shared" si="2"/>
        <v>1.92E-4</v>
      </c>
    </row>
    <row r="107" spans="1:7" ht="24.95" customHeight="1" x14ac:dyDescent="0.25">
      <c r="A107" s="105" t="s">
        <v>59</v>
      </c>
      <c r="B107" s="105" t="s">
        <v>59</v>
      </c>
      <c r="C107" s="104" t="s">
        <v>87</v>
      </c>
      <c r="D107" s="47">
        <v>5</v>
      </c>
      <c r="E107" s="81">
        <v>1.4999999999999999E-2</v>
      </c>
      <c r="F107" s="81">
        <v>9.1280000000000007E-3</v>
      </c>
      <c r="G107" s="89">
        <f t="shared" si="2"/>
        <v>5.8719999999999987E-3</v>
      </c>
    </row>
    <row r="108" spans="1:7" ht="24.95" customHeight="1" x14ac:dyDescent="0.25">
      <c r="A108" s="46" t="s">
        <v>14</v>
      </c>
      <c r="B108" s="46" t="s">
        <v>14</v>
      </c>
      <c r="C108" s="33" t="s">
        <v>88</v>
      </c>
      <c r="D108" s="39">
        <v>7</v>
      </c>
      <c r="E108" s="81">
        <v>9.0000000000000006E-5</v>
      </c>
      <c r="F108" s="81">
        <v>0</v>
      </c>
      <c r="G108" s="89">
        <f t="shared" si="2"/>
        <v>9.0000000000000006E-5</v>
      </c>
    </row>
    <row r="109" spans="1:7" ht="24.95" customHeight="1" x14ac:dyDescent="0.25">
      <c r="A109" s="46" t="s">
        <v>90</v>
      </c>
      <c r="B109" s="46" t="s">
        <v>90</v>
      </c>
      <c r="C109" s="104" t="s">
        <v>89</v>
      </c>
      <c r="D109" s="40">
        <v>6</v>
      </c>
      <c r="E109" s="81">
        <v>9.4300000000000004E-4</v>
      </c>
      <c r="F109" s="81">
        <v>2.9450000000000001E-3</v>
      </c>
      <c r="G109" s="89">
        <f t="shared" si="2"/>
        <v>-2.0020000000000003E-3</v>
      </c>
    </row>
    <row r="110" spans="1:7" ht="24.95" customHeight="1" x14ac:dyDescent="0.25">
      <c r="A110" s="46" t="s">
        <v>14</v>
      </c>
      <c r="B110" s="46" t="s">
        <v>14</v>
      </c>
      <c r="C110" s="104" t="s">
        <v>97</v>
      </c>
      <c r="D110" s="40">
        <v>6</v>
      </c>
      <c r="E110" s="12">
        <v>1E-3</v>
      </c>
      <c r="F110" s="12">
        <v>1.1789999999999999E-3</v>
      </c>
      <c r="G110" s="89">
        <f t="shared" si="2"/>
        <v>-1.7899999999999991E-4</v>
      </c>
    </row>
    <row r="111" spans="1:7" ht="24.95" customHeight="1" x14ac:dyDescent="0.25">
      <c r="A111" s="46" t="s">
        <v>162</v>
      </c>
      <c r="B111" s="46" t="s">
        <v>162</v>
      </c>
      <c r="C111" s="104" t="s">
        <v>97</v>
      </c>
      <c r="D111" s="40">
        <v>5</v>
      </c>
      <c r="E111" s="12">
        <v>5.0000000000000001E-3</v>
      </c>
      <c r="F111" s="12">
        <v>3.6809999999999998E-3</v>
      </c>
      <c r="G111" s="89">
        <f t="shared" si="2"/>
        <v>1.3190000000000003E-3</v>
      </c>
    </row>
    <row r="112" spans="1:7" ht="24.95" customHeight="1" x14ac:dyDescent="0.25">
      <c r="A112" s="84" t="s">
        <v>59</v>
      </c>
      <c r="B112" s="84" t="s">
        <v>59</v>
      </c>
      <c r="C112" s="104" t="s">
        <v>108</v>
      </c>
      <c r="D112" s="40">
        <v>5</v>
      </c>
      <c r="E112" s="12">
        <v>1.4999999999999999E-2</v>
      </c>
      <c r="F112" s="12">
        <v>9.3290000000000005E-3</v>
      </c>
      <c r="G112" s="89">
        <f t="shared" si="2"/>
        <v>5.670999999999999E-3</v>
      </c>
    </row>
    <row r="113" spans="1:7" ht="24.95" customHeight="1" x14ac:dyDescent="0.25">
      <c r="A113" s="84" t="s">
        <v>59</v>
      </c>
      <c r="B113" s="84" t="s">
        <v>59</v>
      </c>
      <c r="C113" s="104" t="s">
        <v>96</v>
      </c>
      <c r="D113" s="40">
        <v>5</v>
      </c>
      <c r="E113" s="81">
        <v>3.2000000000000001E-2</v>
      </c>
      <c r="F113" s="81">
        <v>2.4572E-2</v>
      </c>
      <c r="G113" s="89">
        <f t="shared" si="2"/>
        <v>7.4280000000000006E-3</v>
      </c>
    </row>
    <row r="114" spans="1:7" ht="22.5" customHeight="1" x14ac:dyDescent="0.25">
      <c r="A114" s="106" t="s">
        <v>100</v>
      </c>
      <c r="B114" s="106" t="s">
        <v>100</v>
      </c>
      <c r="C114" s="104" t="s">
        <v>99</v>
      </c>
      <c r="D114" s="40">
        <v>6</v>
      </c>
      <c r="E114" s="81">
        <v>0</v>
      </c>
      <c r="F114" s="81">
        <v>0</v>
      </c>
      <c r="G114" s="89">
        <f t="shared" si="2"/>
        <v>0</v>
      </c>
    </row>
    <row r="115" spans="1:7" ht="27" customHeight="1" x14ac:dyDescent="0.25">
      <c r="A115" s="46" t="s">
        <v>15</v>
      </c>
      <c r="B115" s="46" t="s">
        <v>15</v>
      </c>
      <c r="C115" s="104" t="s">
        <v>101</v>
      </c>
      <c r="D115" s="40">
        <v>6</v>
      </c>
      <c r="E115" s="81">
        <v>2.2650000000000001E-3</v>
      </c>
      <c r="F115" s="81">
        <v>1.212E-3</v>
      </c>
      <c r="G115" s="89">
        <f t="shared" si="2"/>
        <v>1.0530000000000001E-3</v>
      </c>
    </row>
    <row r="116" spans="1:7" ht="24.95" customHeight="1" x14ac:dyDescent="0.25">
      <c r="A116" s="105" t="s">
        <v>59</v>
      </c>
      <c r="B116" s="105" t="s">
        <v>59</v>
      </c>
      <c r="C116" s="104" t="s">
        <v>102</v>
      </c>
      <c r="D116" s="40">
        <v>5</v>
      </c>
      <c r="E116" s="81">
        <v>1.4E-2</v>
      </c>
      <c r="F116" s="81">
        <v>1.6140999999999999E-2</v>
      </c>
      <c r="G116" s="89">
        <f t="shared" si="2"/>
        <v>-2.1409999999999988E-3</v>
      </c>
    </row>
    <row r="117" spans="1:7" ht="24.95" customHeight="1" x14ac:dyDescent="0.25">
      <c r="A117" s="46" t="s">
        <v>27</v>
      </c>
      <c r="B117" s="46" t="s">
        <v>27</v>
      </c>
      <c r="C117" s="104" t="s">
        <v>106</v>
      </c>
      <c r="D117" s="40">
        <v>7</v>
      </c>
      <c r="E117" s="81">
        <v>0</v>
      </c>
      <c r="F117" s="81">
        <v>0</v>
      </c>
      <c r="G117" s="89">
        <f t="shared" si="2"/>
        <v>0</v>
      </c>
    </row>
    <row r="118" spans="1:7" ht="24.95" customHeight="1" x14ac:dyDescent="0.25">
      <c r="A118" s="46" t="s">
        <v>15</v>
      </c>
      <c r="B118" s="46" t="s">
        <v>15</v>
      </c>
      <c r="C118" s="104" t="s">
        <v>104</v>
      </c>
      <c r="D118" s="40">
        <v>7</v>
      </c>
      <c r="E118" s="81">
        <v>2.1999999999999999E-5</v>
      </c>
      <c r="F118" s="81">
        <v>5.1999999999999997E-5</v>
      </c>
      <c r="G118" s="89">
        <f t="shared" si="2"/>
        <v>-2.9999999999999997E-5</v>
      </c>
    </row>
    <row r="119" spans="1:7" ht="24.95" customHeight="1" x14ac:dyDescent="0.25">
      <c r="A119" s="46" t="s">
        <v>162</v>
      </c>
      <c r="B119" s="46" t="s">
        <v>162</v>
      </c>
      <c r="C119" s="104" t="s">
        <v>107</v>
      </c>
      <c r="D119" s="40">
        <v>6</v>
      </c>
      <c r="E119" s="81">
        <v>0</v>
      </c>
      <c r="F119" s="81">
        <v>0</v>
      </c>
      <c r="G119" s="89">
        <f t="shared" si="2"/>
        <v>0</v>
      </c>
    </row>
    <row r="120" spans="1:7" ht="24.95" customHeight="1" x14ac:dyDescent="0.25">
      <c r="A120" s="46" t="s">
        <v>162</v>
      </c>
      <c r="B120" s="46" t="s">
        <v>162</v>
      </c>
      <c r="C120" s="104" t="s">
        <v>103</v>
      </c>
      <c r="D120" s="40">
        <v>7</v>
      </c>
      <c r="E120" s="81">
        <v>2.1699999999999999E-4</v>
      </c>
      <c r="F120" s="81">
        <v>1.2400000000000001E-4</v>
      </c>
      <c r="G120" s="89">
        <f t="shared" si="2"/>
        <v>9.2999999999999984E-5</v>
      </c>
    </row>
    <row r="121" spans="1:7" ht="24.95" customHeight="1" x14ac:dyDescent="0.25">
      <c r="A121" s="46" t="s">
        <v>15</v>
      </c>
      <c r="B121" s="46" t="s">
        <v>15</v>
      </c>
      <c r="C121" s="104" t="s">
        <v>115</v>
      </c>
      <c r="D121" s="40">
        <v>7</v>
      </c>
      <c r="E121" s="81">
        <v>0</v>
      </c>
      <c r="F121" s="81">
        <v>0</v>
      </c>
      <c r="G121" s="89">
        <f t="shared" si="2"/>
        <v>0</v>
      </c>
    </row>
    <row r="122" spans="1:7" ht="24.95" customHeight="1" x14ac:dyDescent="0.25">
      <c r="A122" s="46" t="s">
        <v>62</v>
      </c>
      <c r="B122" s="46" t="s">
        <v>62</v>
      </c>
      <c r="C122" s="104" t="s">
        <v>122</v>
      </c>
      <c r="D122" s="40">
        <v>7</v>
      </c>
      <c r="E122" s="81">
        <v>0</v>
      </c>
      <c r="F122" s="81">
        <v>0</v>
      </c>
      <c r="G122" s="89">
        <f t="shared" si="2"/>
        <v>0</v>
      </c>
    </row>
    <row r="123" spans="1:7" ht="24.95" customHeight="1" x14ac:dyDescent="0.25">
      <c r="A123" s="105" t="s">
        <v>59</v>
      </c>
      <c r="B123" s="105" t="s">
        <v>59</v>
      </c>
      <c r="C123" s="104" t="s">
        <v>123</v>
      </c>
      <c r="D123" s="40">
        <v>7</v>
      </c>
      <c r="E123" s="81">
        <v>0</v>
      </c>
      <c r="F123" s="81">
        <v>3.552E-3</v>
      </c>
      <c r="G123" s="89">
        <f t="shared" si="2"/>
        <v>-3.552E-3</v>
      </c>
    </row>
    <row r="124" spans="1:7" ht="24.95" customHeight="1" x14ac:dyDescent="0.25">
      <c r="A124" s="46" t="s">
        <v>27</v>
      </c>
      <c r="B124" s="46" t="s">
        <v>27</v>
      </c>
      <c r="C124" s="104" t="s">
        <v>124</v>
      </c>
      <c r="D124" s="40">
        <v>7</v>
      </c>
      <c r="E124" s="81">
        <v>6.9999999999999994E-5</v>
      </c>
      <c r="F124" s="81">
        <v>6.6000000000000005E-5</v>
      </c>
      <c r="G124" s="89">
        <f t="shared" si="2"/>
        <v>3.9999999999999888E-6</v>
      </c>
    </row>
    <row r="125" spans="1:7" ht="24.95" customHeight="1" x14ac:dyDescent="0.25">
      <c r="A125" s="46" t="s">
        <v>15</v>
      </c>
      <c r="B125" s="46" t="s">
        <v>15</v>
      </c>
      <c r="C125" s="104" t="s">
        <v>125</v>
      </c>
      <c r="D125" s="40">
        <v>6</v>
      </c>
      <c r="E125" s="81">
        <v>5.0000000000000001E-4</v>
      </c>
      <c r="F125" s="81">
        <v>6.4199999999999999E-4</v>
      </c>
      <c r="G125" s="89">
        <f t="shared" si="2"/>
        <v>-1.4199999999999998E-4</v>
      </c>
    </row>
    <row r="126" spans="1:7" ht="24.95" customHeight="1" x14ac:dyDescent="0.25">
      <c r="A126" s="46" t="s">
        <v>117</v>
      </c>
      <c r="B126" s="46" t="s">
        <v>117</v>
      </c>
      <c r="C126" s="104" t="s">
        <v>118</v>
      </c>
      <c r="D126" s="40">
        <v>6</v>
      </c>
      <c r="E126" s="81">
        <v>0</v>
      </c>
      <c r="F126" s="81">
        <v>0</v>
      </c>
      <c r="G126" s="89">
        <f t="shared" si="2"/>
        <v>0</v>
      </c>
    </row>
    <row r="127" spans="1:7" ht="24.95" customHeight="1" x14ac:dyDescent="0.25">
      <c r="A127" s="46" t="s">
        <v>14</v>
      </c>
      <c r="B127" s="46" t="s">
        <v>14</v>
      </c>
      <c r="C127" s="104" t="s">
        <v>119</v>
      </c>
      <c r="D127" s="40">
        <v>7</v>
      </c>
      <c r="E127" s="81">
        <v>0</v>
      </c>
      <c r="F127" s="81">
        <v>6.7000000000000002E-4</v>
      </c>
      <c r="G127" s="89">
        <f t="shared" si="2"/>
        <v>-6.7000000000000002E-4</v>
      </c>
    </row>
    <row r="128" spans="1:7" ht="24.95" customHeight="1" x14ac:dyDescent="0.25">
      <c r="A128" s="84" t="s">
        <v>59</v>
      </c>
      <c r="B128" s="84" t="s">
        <v>59</v>
      </c>
      <c r="C128" s="104" t="s">
        <v>120</v>
      </c>
      <c r="D128" s="40">
        <v>5</v>
      </c>
      <c r="E128" s="81">
        <v>5.3140000000000001E-3</v>
      </c>
      <c r="F128" s="81">
        <v>3.7599999999999999E-3</v>
      </c>
      <c r="G128" s="89">
        <f t="shared" si="2"/>
        <v>1.5540000000000003E-3</v>
      </c>
    </row>
    <row r="129" spans="1:7" ht="24.95" customHeight="1" x14ac:dyDescent="0.25">
      <c r="A129" s="46" t="s">
        <v>14</v>
      </c>
      <c r="B129" s="46" t="s">
        <v>14</v>
      </c>
      <c r="C129" s="104" t="s">
        <v>121</v>
      </c>
      <c r="D129" s="63">
        <v>7</v>
      </c>
      <c r="E129" s="81">
        <v>0</v>
      </c>
      <c r="F129" s="81">
        <v>0</v>
      </c>
      <c r="G129" s="89">
        <f t="shared" si="2"/>
        <v>0</v>
      </c>
    </row>
    <row r="130" spans="1:7" ht="24.95" customHeight="1" x14ac:dyDescent="0.25">
      <c r="A130" s="46" t="s">
        <v>14</v>
      </c>
      <c r="B130" s="46" t="s">
        <v>14</v>
      </c>
      <c r="C130" s="104" t="s">
        <v>128</v>
      </c>
      <c r="D130" s="63">
        <v>7</v>
      </c>
      <c r="E130" s="81">
        <v>0</v>
      </c>
      <c r="F130" s="81">
        <v>0</v>
      </c>
      <c r="G130" s="89">
        <f t="shared" si="2"/>
        <v>0</v>
      </c>
    </row>
    <row r="131" spans="1:7" ht="24.95" customHeight="1" x14ac:dyDescent="0.25">
      <c r="A131" s="46" t="s">
        <v>162</v>
      </c>
      <c r="B131" s="46" t="s">
        <v>162</v>
      </c>
      <c r="C131" s="107" t="s">
        <v>129</v>
      </c>
      <c r="D131" s="63">
        <v>7</v>
      </c>
      <c r="E131" s="81">
        <v>0</v>
      </c>
      <c r="F131" s="81">
        <v>0</v>
      </c>
      <c r="G131" s="89">
        <f t="shared" si="2"/>
        <v>0</v>
      </c>
    </row>
    <row r="132" spans="1:7" ht="24.95" customHeight="1" x14ac:dyDescent="0.25">
      <c r="A132" s="46" t="s">
        <v>162</v>
      </c>
      <c r="B132" s="46" t="s">
        <v>162</v>
      </c>
      <c r="C132" s="107" t="s">
        <v>130</v>
      </c>
      <c r="D132" s="63">
        <v>7</v>
      </c>
      <c r="E132" s="81">
        <v>0</v>
      </c>
      <c r="F132" s="81">
        <v>0</v>
      </c>
      <c r="G132" s="89">
        <f t="shared" si="2"/>
        <v>0</v>
      </c>
    </row>
    <row r="133" spans="1:7" ht="24.95" customHeight="1" x14ac:dyDescent="0.25">
      <c r="A133" s="46" t="s">
        <v>14</v>
      </c>
      <c r="B133" s="46" t="s">
        <v>14</v>
      </c>
      <c r="C133" s="104" t="s">
        <v>131</v>
      </c>
      <c r="D133" s="63">
        <v>6</v>
      </c>
      <c r="E133" s="81">
        <v>0</v>
      </c>
      <c r="F133" s="81">
        <v>0</v>
      </c>
      <c r="G133" s="89">
        <f t="shared" si="2"/>
        <v>0</v>
      </c>
    </row>
    <row r="134" spans="1:7" ht="24.95" customHeight="1" x14ac:dyDescent="0.25">
      <c r="A134" s="46" t="s">
        <v>15</v>
      </c>
      <c r="B134" s="46" t="s">
        <v>15</v>
      </c>
      <c r="C134" s="108" t="s">
        <v>133</v>
      </c>
      <c r="D134" s="63">
        <v>6</v>
      </c>
      <c r="E134" s="81">
        <v>5.5099999999999995E-4</v>
      </c>
      <c r="F134" s="81">
        <v>5.2999999999999998E-4</v>
      </c>
      <c r="G134" s="89">
        <f t="shared" si="2"/>
        <v>2.0999999999999968E-5</v>
      </c>
    </row>
    <row r="135" spans="1:7" ht="24.95" customHeight="1" x14ac:dyDescent="0.25">
      <c r="A135" s="84" t="s">
        <v>59</v>
      </c>
      <c r="B135" s="84" t="s">
        <v>59</v>
      </c>
      <c r="C135" s="104" t="s">
        <v>140</v>
      </c>
      <c r="D135" s="63">
        <v>6</v>
      </c>
      <c r="E135" s="81">
        <v>5.0000000000000001E-4</v>
      </c>
      <c r="F135" s="81">
        <v>0</v>
      </c>
      <c r="G135" s="89">
        <f t="shared" si="2"/>
        <v>5.0000000000000001E-4</v>
      </c>
    </row>
    <row r="136" spans="1:7" ht="24.95" customHeight="1" x14ac:dyDescent="0.25">
      <c r="A136" s="46" t="s">
        <v>14</v>
      </c>
      <c r="B136" s="46" t="s">
        <v>14</v>
      </c>
      <c r="C136" s="104" t="s">
        <v>141</v>
      </c>
      <c r="D136" s="63">
        <v>6</v>
      </c>
      <c r="E136" s="81">
        <v>0</v>
      </c>
      <c r="F136" s="81">
        <v>0</v>
      </c>
      <c r="G136" s="89">
        <f t="shared" si="2"/>
        <v>0</v>
      </c>
    </row>
    <row r="137" spans="1:7" ht="24.95" customHeight="1" x14ac:dyDescent="0.25">
      <c r="A137" s="46" t="s">
        <v>27</v>
      </c>
      <c r="B137" s="46" t="s">
        <v>27</v>
      </c>
      <c r="C137" s="109" t="s">
        <v>142</v>
      </c>
      <c r="D137" s="63">
        <v>4</v>
      </c>
      <c r="E137" s="81">
        <v>7.0000000000000007E-2</v>
      </c>
      <c r="F137" s="81">
        <v>0</v>
      </c>
      <c r="G137" s="89">
        <f t="shared" si="2"/>
        <v>7.0000000000000007E-2</v>
      </c>
    </row>
    <row r="138" spans="1:7" ht="24.95" customHeight="1" x14ac:dyDescent="0.25">
      <c r="A138" s="110" t="s">
        <v>27</v>
      </c>
      <c r="B138" s="110" t="s">
        <v>27</v>
      </c>
      <c r="C138" s="104" t="s">
        <v>145</v>
      </c>
      <c r="D138" s="63">
        <v>6</v>
      </c>
      <c r="E138" s="81">
        <v>0</v>
      </c>
      <c r="F138" s="81">
        <v>0</v>
      </c>
      <c r="G138" s="89">
        <f t="shared" si="2"/>
        <v>0</v>
      </c>
    </row>
    <row r="139" spans="1:7" ht="24.95" customHeight="1" x14ac:dyDescent="0.25">
      <c r="A139" s="46" t="s">
        <v>15</v>
      </c>
      <c r="B139" s="46" t="s">
        <v>15</v>
      </c>
      <c r="C139" s="104" t="s">
        <v>147</v>
      </c>
      <c r="D139" s="63">
        <v>7</v>
      </c>
      <c r="E139" s="81">
        <v>0</v>
      </c>
      <c r="F139" s="81">
        <v>0</v>
      </c>
      <c r="G139" s="89">
        <f t="shared" si="2"/>
        <v>0</v>
      </c>
    </row>
    <row r="140" spans="1:7" ht="24.95" customHeight="1" x14ac:dyDescent="0.25">
      <c r="A140" s="46" t="s">
        <v>15</v>
      </c>
      <c r="B140" s="46" t="s">
        <v>15</v>
      </c>
      <c r="C140" s="108" t="s">
        <v>148</v>
      </c>
      <c r="D140" s="63">
        <v>6</v>
      </c>
      <c r="E140" s="81">
        <v>1E-3</v>
      </c>
      <c r="F140" s="81">
        <v>4.2999999999999999E-4</v>
      </c>
      <c r="G140" s="89">
        <f t="shared" si="2"/>
        <v>5.6999999999999998E-4</v>
      </c>
    </row>
    <row r="141" spans="1:7" ht="24.95" customHeight="1" x14ac:dyDescent="0.25">
      <c r="A141" s="46" t="s">
        <v>27</v>
      </c>
      <c r="B141" s="46" t="s">
        <v>27</v>
      </c>
      <c r="C141" s="104" t="s">
        <v>95</v>
      </c>
      <c r="D141" s="63" t="s">
        <v>113</v>
      </c>
      <c r="E141" s="81">
        <v>4.1999999999999997E-3</v>
      </c>
      <c r="F141" s="81">
        <v>5.1000000000000004E-3</v>
      </c>
      <c r="G141" s="89">
        <f t="shared" si="2"/>
        <v>-9.0000000000000063E-4</v>
      </c>
    </row>
    <row r="142" spans="1:7" ht="24.95" customHeight="1" x14ac:dyDescent="0.2">
      <c r="A142" s="46" t="s">
        <v>14</v>
      </c>
      <c r="B142" s="46" t="s">
        <v>14</v>
      </c>
      <c r="C142" s="111" t="s">
        <v>156</v>
      </c>
      <c r="D142" s="63">
        <v>6</v>
      </c>
      <c r="E142" s="81">
        <v>2E-3</v>
      </c>
      <c r="F142" s="81">
        <v>3.8059999999999999E-3</v>
      </c>
      <c r="G142" s="89">
        <f t="shared" si="2"/>
        <v>-1.8059999999999999E-3</v>
      </c>
    </row>
    <row r="143" spans="1:7" ht="24.95" customHeight="1" x14ac:dyDescent="0.2">
      <c r="A143" s="46" t="s">
        <v>14</v>
      </c>
      <c r="B143" s="46" t="s">
        <v>14</v>
      </c>
      <c r="C143" s="111" t="s">
        <v>180</v>
      </c>
      <c r="D143" s="63">
        <v>6</v>
      </c>
      <c r="E143" s="81">
        <v>0</v>
      </c>
      <c r="F143" s="81">
        <v>0</v>
      </c>
      <c r="G143" s="89">
        <f t="shared" si="2"/>
        <v>0</v>
      </c>
    </row>
    <row r="144" spans="1:7" ht="24.95" customHeight="1" x14ac:dyDescent="0.2">
      <c r="A144" s="46" t="s">
        <v>100</v>
      </c>
      <c r="B144" s="46" t="s">
        <v>100</v>
      </c>
      <c r="C144" s="111" t="s">
        <v>151</v>
      </c>
      <c r="D144" s="63">
        <v>5</v>
      </c>
      <c r="E144" s="81">
        <v>7.4999999999999997E-2</v>
      </c>
      <c r="F144" s="81">
        <v>4.6637999999999999E-2</v>
      </c>
      <c r="G144" s="89">
        <f t="shared" si="2"/>
        <v>2.8361999999999998E-2</v>
      </c>
    </row>
    <row r="145" spans="1:7" ht="24.95" customHeight="1" x14ac:dyDescent="0.2">
      <c r="A145" s="46" t="s">
        <v>162</v>
      </c>
      <c r="B145" s="46" t="s">
        <v>162</v>
      </c>
      <c r="C145" s="111" t="s">
        <v>149</v>
      </c>
      <c r="D145" s="63">
        <v>6</v>
      </c>
      <c r="E145" s="81">
        <v>6.1000000000000004E-3</v>
      </c>
      <c r="F145" s="81">
        <v>1.9729999999999999E-3</v>
      </c>
      <c r="G145" s="89">
        <f t="shared" si="2"/>
        <v>4.1270000000000005E-3</v>
      </c>
    </row>
    <row r="146" spans="1:7" ht="24.95" customHeight="1" x14ac:dyDescent="0.2">
      <c r="A146" s="46" t="s">
        <v>15</v>
      </c>
      <c r="B146" s="46" t="s">
        <v>15</v>
      </c>
      <c r="C146" s="111" t="s">
        <v>157</v>
      </c>
      <c r="D146" s="63">
        <v>6</v>
      </c>
      <c r="E146" s="81">
        <v>1.8E-3</v>
      </c>
      <c r="F146" s="81">
        <v>3.7100000000000002E-4</v>
      </c>
      <c r="G146" s="89">
        <f t="shared" si="2"/>
        <v>1.4289999999999999E-3</v>
      </c>
    </row>
    <row r="147" spans="1:7" ht="24.95" customHeight="1" x14ac:dyDescent="0.2">
      <c r="A147" s="46" t="s">
        <v>15</v>
      </c>
      <c r="B147" s="46" t="s">
        <v>15</v>
      </c>
      <c r="C147" s="111" t="s">
        <v>158</v>
      </c>
      <c r="D147" s="63">
        <v>5</v>
      </c>
      <c r="E147" s="81">
        <v>1.3521999999999999E-2</v>
      </c>
      <c r="F147" s="81">
        <v>1.6739999999999999E-3</v>
      </c>
      <c r="G147" s="89">
        <f t="shared" si="2"/>
        <v>1.1847999999999999E-2</v>
      </c>
    </row>
    <row r="148" spans="1:7" ht="24.95" customHeight="1" x14ac:dyDescent="0.2">
      <c r="A148" s="46" t="s">
        <v>160</v>
      </c>
      <c r="B148" s="46" t="s">
        <v>160</v>
      </c>
      <c r="C148" s="111" t="s">
        <v>159</v>
      </c>
      <c r="D148" s="63">
        <v>6</v>
      </c>
      <c r="E148" s="81">
        <v>1.4999999999999999E-2</v>
      </c>
      <c r="F148" s="81">
        <v>4.738E-3</v>
      </c>
      <c r="G148" s="89">
        <f t="shared" si="2"/>
        <v>1.0262E-2</v>
      </c>
    </row>
    <row r="149" spans="1:7" ht="24.95" customHeight="1" x14ac:dyDescent="0.2">
      <c r="A149" s="46" t="s">
        <v>15</v>
      </c>
      <c r="B149" s="46" t="s">
        <v>15</v>
      </c>
      <c r="C149" s="111" t="s">
        <v>168</v>
      </c>
      <c r="D149" s="63">
        <v>5</v>
      </c>
      <c r="E149" s="81">
        <v>1.2239999999999999E-2</v>
      </c>
      <c r="F149" s="81">
        <v>0</v>
      </c>
      <c r="G149" s="89">
        <f t="shared" si="2"/>
        <v>1.2239999999999999E-2</v>
      </c>
    </row>
    <row r="150" spans="1:7" ht="24.95" customHeight="1" x14ac:dyDescent="0.2">
      <c r="A150" s="46" t="s">
        <v>175</v>
      </c>
      <c r="B150" s="46" t="s">
        <v>15</v>
      </c>
      <c r="C150" s="111" t="s">
        <v>161</v>
      </c>
      <c r="D150" s="63">
        <v>4</v>
      </c>
      <c r="E150" s="81">
        <v>0.34499999999999997</v>
      </c>
      <c r="F150" s="81">
        <v>3.7816000000000002E-2</v>
      </c>
      <c r="G150" s="89">
        <f t="shared" si="2"/>
        <v>0.30718399999999996</v>
      </c>
    </row>
    <row r="151" spans="1:7" ht="24.95" customHeight="1" x14ac:dyDescent="0.2">
      <c r="A151" s="46" t="s">
        <v>100</v>
      </c>
      <c r="B151" s="46" t="s">
        <v>100</v>
      </c>
      <c r="C151" s="111" t="s">
        <v>174</v>
      </c>
      <c r="D151" s="63">
        <v>5</v>
      </c>
      <c r="E151" s="81">
        <v>5.5E-2</v>
      </c>
      <c r="F151" s="81">
        <v>4.3624000000000003E-2</v>
      </c>
      <c r="G151" s="89">
        <f t="shared" si="2"/>
        <v>1.1375999999999997E-2</v>
      </c>
    </row>
    <row r="152" spans="1:7" ht="24.95" customHeight="1" x14ac:dyDescent="0.2">
      <c r="A152" s="46" t="s">
        <v>162</v>
      </c>
      <c r="B152" s="46" t="s">
        <v>162</v>
      </c>
      <c r="C152" s="111" t="s">
        <v>187</v>
      </c>
      <c r="D152" s="63">
        <v>7</v>
      </c>
      <c r="E152" s="81">
        <v>5.5500000000000005E-4</v>
      </c>
      <c r="F152" s="81">
        <v>1.1360000000000001E-3</v>
      </c>
      <c r="G152" s="89">
        <f t="shared" si="2"/>
        <v>-5.8100000000000003E-4</v>
      </c>
    </row>
    <row r="153" spans="1:7" ht="24.95" customHeight="1" x14ac:dyDescent="0.2">
      <c r="A153" s="46" t="s">
        <v>193</v>
      </c>
      <c r="B153" s="46" t="s">
        <v>193</v>
      </c>
      <c r="C153" s="111" t="s">
        <v>190</v>
      </c>
      <c r="D153" s="63">
        <v>7</v>
      </c>
      <c r="E153" s="81">
        <v>2.9999999999999997E-4</v>
      </c>
      <c r="F153" s="81">
        <v>0</v>
      </c>
      <c r="G153" s="89">
        <f t="shared" si="2"/>
        <v>2.9999999999999997E-4</v>
      </c>
    </row>
    <row r="154" spans="1:7" ht="24.95" customHeight="1" x14ac:dyDescent="0.2">
      <c r="A154" s="46" t="s">
        <v>162</v>
      </c>
      <c r="B154" s="46" t="s">
        <v>162</v>
      </c>
      <c r="C154" s="111" t="s">
        <v>191</v>
      </c>
      <c r="D154" s="63">
        <v>6</v>
      </c>
      <c r="E154" s="81">
        <v>1E-3</v>
      </c>
      <c r="F154" s="81">
        <v>9.1000000000000003E-5</v>
      </c>
      <c r="G154" s="89">
        <f t="shared" si="2"/>
        <v>9.0899999999999998E-4</v>
      </c>
    </row>
    <row r="155" spans="1:7" ht="24.95" customHeight="1" x14ac:dyDescent="0.2">
      <c r="A155" s="46" t="s">
        <v>160</v>
      </c>
      <c r="B155" s="46" t="s">
        <v>160</v>
      </c>
      <c r="C155" s="111" t="s">
        <v>199</v>
      </c>
      <c r="D155" s="63">
        <v>4</v>
      </c>
      <c r="E155" s="81">
        <v>0.21</v>
      </c>
      <c r="F155" s="81">
        <v>0</v>
      </c>
      <c r="G155" s="89">
        <f t="shared" si="2"/>
        <v>0.21</v>
      </c>
    </row>
    <row r="156" spans="1:7" ht="24.95" customHeight="1" x14ac:dyDescent="0.2">
      <c r="A156" s="46" t="s">
        <v>162</v>
      </c>
      <c r="B156" s="46" t="s">
        <v>162</v>
      </c>
      <c r="C156" s="111" t="s">
        <v>176</v>
      </c>
      <c r="D156" s="63">
        <v>7</v>
      </c>
      <c r="E156" s="81">
        <v>2.5000000000000001E-5</v>
      </c>
      <c r="F156" s="81">
        <v>2.5000000000000001E-5</v>
      </c>
      <c r="G156" s="89">
        <f t="shared" si="2"/>
        <v>0</v>
      </c>
    </row>
    <row r="157" spans="1:7" ht="24.95" customHeight="1" x14ac:dyDescent="0.25">
      <c r="A157" s="46"/>
      <c r="B157" s="46"/>
      <c r="C157" s="104" t="s">
        <v>114</v>
      </c>
      <c r="D157" s="63">
        <v>8</v>
      </c>
      <c r="E157" s="81">
        <v>0.77</v>
      </c>
      <c r="F157" s="81">
        <v>0.949855</v>
      </c>
      <c r="G157" s="89">
        <f t="shared" si="2"/>
        <v>-0.17985499999999999</v>
      </c>
    </row>
    <row r="158" spans="1:7" x14ac:dyDescent="0.25">
      <c r="E158" s="37">
        <f>SUM(E15:E157)</f>
        <v>2.9494816666666654</v>
      </c>
      <c r="F158" s="37">
        <f t="shared" ref="F158:G158" si="3">SUM(F15:F157)</f>
        <v>2.4393669999999998</v>
      </c>
      <c r="G158" s="37">
        <f t="shared" si="3"/>
        <v>0.51011466666666672</v>
      </c>
    </row>
    <row r="159" spans="1:7" x14ac:dyDescent="0.25">
      <c r="E159" s="37"/>
      <c r="F159" s="37"/>
    </row>
  </sheetData>
  <mergeCells count="4">
    <mergeCell ref="A7:G7"/>
    <mergeCell ref="A8:G8"/>
    <mergeCell ref="A9:G9"/>
    <mergeCell ref="B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январь 2021</vt:lpstr>
      <vt:lpstr>февраль 2021</vt:lpstr>
      <vt:lpstr>март 2021</vt:lpstr>
      <vt:lpstr>апрель 2021</vt:lpstr>
      <vt:lpstr>май 2021</vt:lpstr>
      <vt:lpstr>июнь 2021</vt:lpstr>
      <vt:lpstr>июль 2021</vt:lpstr>
      <vt:lpstr>август 2021</vt:lpstr>
      <vt:lpstr>сентябрь 2021</vt:lpstr>
      <vt:lpstr>октябрь 2021</vt:lpstr>
      <vt:lpstr>ноябрь 2021</vt:lpstr>
      <vt:lpstr>декабрь 2021</vt:lpstr>
      <vt:lpstr>'январь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2022-04-19T04:08:52Z</dcterms:modified>
</cp:coreProperties>
</file>